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3.DOCUMENTOS SGCA\Sistema Integrado de Gestión Famoc Depanel\7. GESTIÓN DE CALIDAD Y AMBIENTE\"/>
    </mc:Choice>
  </mc:AlternateContent>
  <bookViews>
    <workbookView xWindow="480" yWindow="150" windowWidth="19875" windowHeight="7650" activeTab="3"/>
  </bookViews>
  <sheets>
    <sheet name="AGUA" sheetId="1" r:id="rId1"/>
    <sheet name="ENERGIA" sheetId="2" r:id="rId2"/>
    <sheet name="GAS" sheetId="3" r:id="rId3"/>
    <sheet name="ACUEDUCTO Y RESERVORIO" sheetId="4" r:id="rId4"/>
  </sheets>
  <calcPr calcId="162913"/>
</workbook>
</file>

<file path=xl/calcChain.xml><?xml version="1.0" encoding="utf-8"?>
<calcChain xmlns="http://schemas.openxmlformats.org/spreadsheetml/2006/main">
  <c r="F25" i="4" l="1"/>
  <c r="E25" i="4"/>
  <c r="J8" i="4" l="1"/>
  <c r="M21" i="4"/>
  <c r="L18" i="4"/>
  <c r="J35" i="4" l="1"/>
  <c r="K35" i="4"/>
  <c r="K34" i="4"/>
  <c r="J34" i="4"/>
  <c r="L34" i="4" s="1"/>
  <c r="M34" i="4" s="1"/>
  <c r="N34" i="4" s="1"/>
  <c r="P30" i="4"/>
  <c r="M31" i="4" s="1"/>
  <c r="N31" i="4" s="1"/>
  <c r="L31" i="4"/>
  <c r="L32" i="4"/>
  <c r="M32" i="4" l="1"/>
  <c r="N32" i="4" s="1"/>
  <c r="M20" i="4"/>
  <c r="M19" i="4"/>
  <c r="M18" i="4"/>
  <c r="K6" i="4" l="1"/>
  <c r="G23" i="4" l="1"/>
  <c r="H23" i="4" s="1"/>
  <c r="G21" i="4"/>
  <c r="H21" i="4" s="1"/>
  <c r="H19" i="4"/>
  <c r="G8" i="4"/>
  <c r="H8" i="4" s="1"/>
  <c r="G24" i="4"/>
  <c r="H24" i="4" s="1"/>
  <c r="G20" i="4" l="1"/>
  <c r="G22" i="4"/>
  <c r="H22" i="4" s="1"/>
  <c r="I12" i="2"/>
  <c r="J12" i="2" s="1"/>
  <c r="H20" i="4" l="1"/>
  <c r="G25" i="4"/>
  <c r="F10" i="2"/>
  <c r="G10" i="2" s="1"/>
  <c r="I10" i="2" s="1"/>
  <c r="J10" i="2" s="1"/>
  <c r="F11" i="2"/>
  <c r="G11" i="2" s="1"/>
  <c r="F12" i="2"/>
  <c r="I11" i="2" l="1"/>
  <c r="J11" i="2" s="1"/>
  <c r="I9" i="2"/>
  <c r="J9" i="2" s="1"/>
  <c r="E96" i="3" l="1"/>
  <c r="E91" i="3"/>
  <c r="E83" i="3"/>
  <c r="E76" i="3"/>
  <c r="E69" i="3"/>
  <c r="E62" i="3"/>
  <c r="E53" i="3"/>
  <c r="E48" i="3"/>
  <c r="E40" i="3"/>
  <c r="E33" i="3"/>
  <c r="E28" i="3"/>
  <c r="E22" i="3"/>
  <c r="E14" i="3"/>
  <c r="I19" i="2" l="1"/>
  <c r="J19" i="2" s="1"/>
  <c r="F19" i="2"/>
  <c r="I18" i="2"/>
  <c r="J18" i="2" s="1"/>
  <c r="F18" i="2"/>
  <c r="I17" i="2"/>
  <c r="J17" i="2" s="1"/>
  <c r="F17" i="2"/>
  <c r="I16" i="2"/>
  <c r="J16" i="2" s="1"/>
  <c r="F16" i="2"/>
  <c r="I15" i="2"/>
  <c r="J15" i="2" s="1"/>
  <c r="F15" i="2"/>
  <c r="I14" i="2"/>
  <c r="J14" i="2" s="1"/>
  <c r="F14" i="2"/>
  <c r="I13" i="2"/>
  <c r="J13" i="2" s="1"/>
  <c r="F13" i="2"/>
  <c r="F9" i="2"/>
  <c r="F8" i="2"/>
  <c r="G8" i="2" s="1"/>
  <c r="I8" i="2" s="1"/>
  <c r="J8" i="2" s="1"/>
  <c r="G11" i="3"/>
  <c r="G90" i="3"/>
  <c r="G89" i="3"/>
  <c r="G88" i="3"/>
  <c r="G87" i="3"/>
  <c r="G86" i="3"/>
  <c r="G85" i="3"/>
  <c r="G82" i="3"/>
  <c r="G81" i="3"/>
  <c r="G80" i="3"/>
  <c r="G79" i="3"/>
  <c r="G78" i="3"/>
  <c r="G75" i="3"/>
  <c r="G74" i="3"/>
  <c r="G73" i="3"/>
  <c r="G72" i="3"/>
  <c r="G71" i="3"/>
  <c r="G68" i="3"/>
  <c r="G67" i="3"/>
  <c r="G66" i="3"/>
  <c r="G61" i="3"/>
  <c r="G65" i="3"/>
  <c r="G64" i="3"/>
  <c r="G60" i="3"/>
  <c r="G59" i="3"/>
  <c r="G58" i="3"/>
  <c r="G57" i="3"/>
  <c r="G56" i="3"/>
  <c r="G55" i="3"/>
  <c r="G52" i="3"/>
  <c r="G51" i="3"/>
  <c r="G50" i="3"/>
  <c r="G47" i="3"/>
  <c r="G46" i="3"/>
  <c r="G45" i="3"/>
  <c r="G44" i="3"/>
  <c r="G43" i="3"/>
  <c r="G42" i="3"/>
  <c r="G39" i="3"/>
  <c r="G38" i="3"/>
  <c r="G37" i="3"/>
  <c r="G157" i="3"/>
  <c r="G156" i="3"/>
  <c r="G158" i="3"/>
  <c r="G154" i="3"/>
  <c r="G155" i="3"/>
  <c r="G153" i="3"/>
  <c r="G152" i="3" l="1"/>
  <c r="G151" i="3"/>
  <c r="G150" i="3"/>
  <c r="G148" i="3"/>
  <c r="G149" i="3"/>
  <c r="G132" i="3"/>
  <c r="G131" i="3"/>
  <c r="G130" i="3"/>
  <c r="G129" i="3"/>
  <c r="G128" i="3"/>
  <c r="G127" i="3"/>
  <c r="G126" i="3"/>
  <c r="G125" i="3"/>
  <c r="G124" i="3"/>
  <c r="G123" i="3"/>
  <c r="G122" i="3"/>
  <c r="G143" i="3"/>
  <c r="G142" i="3"/>
  <c r="G141" i="3"/>
  <c r="G139" i="3"/>
  <c r="G140" i="3"/>
  <c r="G138" i="3"/>
  <c r="G137" i="3"/>
  <c r="G120" i="3"/>
  <c r="G121" i="3"/>
  <c r="G116" i="3"/>
  <c r="G167" i="3"/>
  <c r="G135" i="3"/>
  <c r="G136" i="3"/>
  <c r="G134" i="3"/>
  <c r="G133" i="3"/>
  <c r="G160" i="3"/>
  <c r="G159" i="3"/>
  <c r="G147" i="3"/>
  <c r="G146" i="3"/>
  <c r="G145" i="3"/>
  <c r="G144" i="3"/>
  <c r="G119" i="3"/>
  <c r="G118" i="3"/>
  <c r="G117" i="3"/>
  <c r="G24" i="3"/>
  <c r="G110" i="3"/>
  <c r="G111" i="3"/>
  <c r="G112" i="3"/>
  <c r="G109" i="3"/>
  <c r="G108" i="3"/>
  <c r="G107" i="3"/>
  <c r="G106" i="3"/>
  <c r="G105" i="3"/>
  <c r="G104" i="3"/>
  <c r="G103" i="3"/>
  <c r="G102" i="3"/>
  <c r="G101" i="3"/>
  <c r="G100" i="3"/>
  <c r="G99" i="3"/>
  <c r="G10" i="3"/>
  <c r="G12" i="3"/>
  <c r="G13" i="3"/>
  <c r="G9" i="3"/>
  <c r="G95" i="3"/>
  <c r="G20" i="3"/>
  <c r="G21" i="3"/>
  <c r="G25" i="3"/>
  <c r="G26" i="3"/>
  <c r="G27" i="3"/>
  <c r="G30" i="3"/>
  <c r="G31" i="3"/>
  <c r="G32" i="3"/>
  <c r="G35" i="3"/>
  <c r="G36" i="3"/>
  <c r="G93" i="3"/>
  <c r="G94" i="3"/>
  <c r="G19" i="3"/>
  <c r="I34" i="2" l="1"/>
  <c r="J34" i="2" s="1"/>
  <c r="F34" i="2"/>
  <c r="I30" i="2"/>
  <c r="J30" i="2" s="1"/>
  <c r="I31" i="2"/>
  <c r="J31" i="2" s="1"/>
  <c r="I32" i="2"/>
  <c r="J32" i="2" s="1"/>
  <c r="I33" i="2"/>
  <c r="J33" i="2" s="1"/>
  <c r="F30" i="2"/>
  <c r="F31" i="2"/>
  <c r="F32" i="2"/>
  <c r="F33" i="2"/>
  <c r="I29" i="2"/>
  <c r="J29" i="2" s="1"/>
  <c r="F29" i="2"/>
  <c r="I28" i="2"/>
  <c r="J28" i="2" s="1"/>
  <c r="F27" i="2"/>
  <c r="F28" i="2"/>
  <c r="F26" i="2"/>
  <c r="F25" i="2"/>
  <c r="F24" i="2"/>
  <c r="F23" i="2" l="1"/>
</calcChain>
</file>

<file path=xl/sharedStrings.xml><?xml version="1.0" encoding="utf-8"?>
<sst xmlns="http://schemas.openxmlformats.org/spreadsheetml/2006/main" count="437" uniqueCount="61">
  <si>
    <t>AÑO</t>
  </si>
  <si>
    <t>ORIGEN</t>
  </si>
  <si>
    <t>MES</t>
  </si>
  <si>
    <t>M3</t>
  </si>
  <si>
    <t>PAGO</t>
  </si>
  <si>
    <t>CONDENSA</t>
  </si>
  <si>
    <t>ENERO</t>
  </si>
  <si>
    <t>KWh</t>
  </si>
  <si>
    <t>valo KWh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</si>
  <si>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</si>
  <si>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</si>
  <si>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</si>
  <si>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</si>
  <si>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</si>
  <si>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</si>
  <si>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</si>
  <si>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</si>
  <si>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</si>
  <si>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</si>
  <si>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</si>
  <si>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</si>
  <si>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 xml:space="preserve">CONTRIBUCIÓN DIURNA % </t>
  </si>
  <si>
    <t>INCREMENTO</t>
  </si>
  <si>
    <t>ASUSERVIPUENTE</t>
  </si>
  <si>
    <t>MARZO- ABRIL</t>
  </si>
  <si>
    <t>NOVIEMBRE- DICIEMBRE</t>
  </si>
  <si>
    <t>ENERO- FEBRERO</t>
  </si>
  <si>
    <t>MAYO- JUNIO</t>
  </si>
  <si>
    <t>JULIO- AGOSTO</t>
  </si>
  <si>
    <t>SEPTIEMBRE- OCTUBRE</t>
  </si>
  <si>
    <t>NOVIEMBRE - DICIEMBRE</t>
  </si>
  <si>
    <t>DESCRIPCIÓN</t>
  </si>
  <si>
    <t>CANT KG</t>
  </si>
  <si>
    <t>VALOR UNITARIO</t>
  </si>
  <si>
    <t>VALOR TOTAL</t>
  </si>
  <si>
    <t xml:space="preserve">AÑOS </t>
  </si>
  <si>
    <t>GLP</t>
  </si>
  <si>
    <t xml:space="preserve">UNIGAS COLOMBIA S.A, ESP, </t>
  </si>
  <si>
    <t xml:space="preserve">FECHA </t>
  </si>
  <si>
    <t>02/01/2018</t>
  </si>
  <si>
    <t>17/01/2018</t>
  </si>
  <si>
    <t xml:space="preserve"> CONSUMO DE AGUA PLANTA FAMOC DEPANEL EN M3 ASUSERVIPUENTE</t>
  </si>
  <si>
    <t>NO EXISTE EVIDENCIA</t>
  </si>
  <si>
    <r>
      <t>Consumo 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Reservorio año </t>
    </r>
  </si>
  <si>
    <r>
      <t>Consumo 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Reservorio mes </t>
    </r>
  </si>
  <si>
    <t xml:space="preserve">Reservorio </t>
  </si>
  <si>
    <t>total</t>
  </si>
  <si>
    <t>Consumo promedio de agua reservorio m3/mes
abril 2017 - 2018</t>
  </si>
  <si>
    <t>Consumo  pico acueducto m3/mes 
abril 2017 - 2018</t>
  </si>
  <si>
    <t>Consumo Promedio planta m3/mes</t>
  </si>
  <si>
    <t>Oferta estimada m3/mes del pozo con perforación a 62 m</t>
  </si>
  <si>
    <t xml:space="preserve">756 </t>
  </si>
  <si>
    <t>15017</t>
  </si>
  <si>
    <t>15023</t>
  </si>
  <si>
    <t>758</t>
  </si>
  <si>
    <t xml:space="preserve">762 </t>
  </si>
  <si>
    <t xml:space="preserve">15032 </t>
  </si>
  <si>
    <t>SUMA M3/DIA</t>
  </si>
  <si>
    <t>L/S</t>
  </si>
  <si>
    <t>DIARIO</t>
  </si>
  <si>
    <r>
      <rPr>
        <b/>
        <sz val="11"/>
        <color theme="1"/>
        <rFont val="Calibri"/>
        <family val="2"/>
        <scheme val="minor"/>
      </rPr>
      <t>SEGUIMIENTO CONSUMOS</t>
    </r>
    <r>
      <rPr>
        <sz val="11"/>
        <color theme="1"/>
        <rFont val="Calibri"/>
        <family val="2"/>
        <scheme val="minor"/>
      </rPr>
      <t xml:space="preserve">
F-GCM-25 Rev. 1 /Noviembre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</si>
</sst>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quotePrefix="1" applyAlignment="1">
      <alignment horizontal="left"/>
    </xf>
    <xf numFmtId="0" fontId="0" fillId="2" borderId="0" xfId="0" applyFill="1"/>
    <xf numFmtId="9" fontId="0" fillId="0" borderId="0" xfId="0" applyNumberFormat="1"/>
    <xf numFmtId="0" fontId="0" fillId="0" borderId="0" xfId="0" applyFill="1"/>
    <xf numFmtId="0" fontId="1" fillId="3" borderId="0" xfId="0" applyFont="1" applyFill="1" applyAlignment="1">
      <alignment horizontal="center"/>
    </xf>
    <xf numFmtId="164" fontId="0" fillId="0" borderId="0" xfId="1" applyNumberFormat="1" applyFont="1"/>
    <xf numFmtId="14" fontId="0" fillId="0" borderId="0" xfId="0" applyNumberFormat="1"/>
    <xf numFmtId="0" fontId="1" fillId="3" borderId="0" xfId="0" applyFont="1" applyFill="1" applyAlignment="1">
      <alignment horizontal="right"/>
    </xf>
    <xf numFmtId="0" fontId="0" fillId="0" borderId="0" xfId="0" quotePrefix="1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 applyNumberFormat="1"/>
    <xf numFmtId="0" fontId="1" fillId="4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0" xfId="0" quotePrefix="1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NumberFormat="1" applyFont="1"/>
    <xf numFmtId="0" fontId="0" fillId="0" borderId="0" xfId="0" applyAlignment="1">
      <alignment vertical="center" wrapText="1"/>
    </xf>
    <xf numFmtId="44" fontId="0" fillId="0" borderId="0" xfId="2" applyFont="1"/>
    <xf numFmtId="44" fontId="1" fillId="5" borderId="0" xfId="2" applyFont="1" applyFill="1" applyAlignment="1">
      <alignment horizontal="center" vertical="center"/>
    </xf>
    <xf numFmtId="44" fontId="0" fillId="2" borderId="0" xfId="2" applyFont="1" applyFill="1"/>
    <xf numFmtId="0" fontId="0" fillId="0" borderId="0" xfId="0" applyAlignment="1"/>
    <xf numFmtId="0" fontId="1" fillId="4" borderId="0" xfId="0" applyFont="1" applyFill="1" applyAlignment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6" borderId="1" xfId="0" quotePrefix="1" applyFill="1" applyBorder="1" applyAlignment="1">
      <alignment horizontal="center" vertical="center" wrapText="1"/>
    </xf>
    <xf numFmtId="0" fontId="1" fillId="6" borderId="1" xfId="0" quotePrefix="1" applyFont="1" applyFill="1" applyBorder="1" applyAlignment="1">
      <alignment horizontal="center" vertical="center" wrapText="1"/>
    </xf>
    <xf numFmtId="0" fontId="1" fillId="8" borderId="0" xfId="0" applyFont="1" applyFill="1"/>
    <xf numFmtId="0" fontId="1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right" vertical="center" wrapText="1"/>
    </xf>
    <xf numFmtId="0" fontId="0" fillId="0" borderId="1" xfId="0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4" xfId="0" quotePrefix="1" applyBorder="1" applyAlignment="1">
      <alignment horizontal="right" vertical="center" wrapText="1"/>
    </xf>
    <xf numFmtId="0" fontId="0" fillId="0" borderId="0" xfId="0" quotePrefix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7" borderId="2" xfId="0" quotePrefix="1" applyFont="1" applyFill="1" applyBorder="1" applyAlignment="1">
      <alignment horizontal="center" vertical="center" wrapText="1"/>
    </xf>
    <xf numFmtId="0" fontId="1" fillId="7" borderId="3" xfId="0" quotePrefix="1" applyFont="1" applyFill="1" applyBorder="1" applyAlignment="1">
      <alignment horizontal="center" vertical="center" wrapText="1"/>
    </xf>
    <xf numFmtId="0" fontId="1" fillId="6" borderId="2" xfId="0" quotePrefix="1" applyFont="1" applyFill="1" applyBorder="1" applyAlignment="1">
      <alignment horizontal="center" vertical="center" wrapText="1"/>
    </xf>
    <xf numFmtId="0" fontId="1" fillId="6" borderId="3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38100</xdr:rowOff>
    </xdr:from>
    <xdr:to>
      <xdr:col>2</xdr:col>
      <xdr:colOff>847725</xdr:colOff>
      <xdr:row>3</xdr:row>
      <xdr:rowOff>28575</xdr:rowOff>
    </xdr:to>
    <xdr:pic>
      <xdr:nvPicPr>
        <xdr:cNvPr id="2" name="1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171450" y="38100"/>
          <a:ext cx="2200275" cy="5619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38100</xdr:rowOff>
    </xdr:from>
    <xdr:to>
      <xdr:col>3</xdr:col>
      <xdr:colOff>0</xdr:colOff>
      <xdr:row>3</xdr:row>
      <xdr:rowOff>28575</xdr:rowOff>
    </xdr:to>
    <xdr:pic>
      <xdr:nvPicPr>
        <xdr:cNvPr id="2" name="1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171450" y="38100"/>
          <a:ext cx="2200275" cy="5619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38100</xdr:rowOff>
    </xdr:from>
    <xdr:to>
      <xdr:col>2</xdr:col>
      <xdr:colOff>847725</xdr:colOff>
      <xdr:row>3</xdr:row>
      <xdr:rowOff>28575</xdr:rowOff>
    </xdr:to>
    <xdr:pic>
      <xdr:nvPicPr>
        <xdr:cNvPr id="3" name="2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171450" y="38100"/>
          <a:ext cx="2200275" cy="5619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38100</xdr:rowOff>
    </xdr:from>
    <xdr:to>
      <xdr:col>2</xdr:col>
      <xdr:colOff>847725</xdr:colOff>
      <xdr:row>3</xdr:row>
      <xdr:rowOff>28575</xdr:rowOff>
    </xdr:to>
    <xdr:pic>
      <xdr:nvPicPr>
        <xdr:cNvPr id="2" name="1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171450" y="38100"/>
          <a:ext cx="2200275" cy="5619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I16" sqref="I15:I16"/>
    </sheetView>
  </sheetViews>
  <sheetFormatPr baseColWidth="10" defaultRowHeight="15" x14ac:dyDescent="0.25"/>
  <cols>
    <col min="3" max="3" width="17.140625" customWidth="1"/>
    <col min="4" max="5" width="23" customWidth="1"/>
    <col min="8" max="8" width="26.140625" bestFit="1" customWidth="1"/>
    <col min="9" max="9" width="11.85546875" bestFit="1" customWidth="1"/>
  </cols>
  <sheetData>
    <row r="1" spans="1:10" x14ac:dyDescent="0.25">
      <c r="A1" s="30"/>
      <c r="B1" s="30"/>
      <c r="C1" s="30"/>
      <c r="D1" s="31" t="s">
        <v>60</v>
      </c>
      <c r="E1" s="32"/>
      <c r="F1" s="32"/>
      <c r="G1" s="32"/>
    </row>
    <row r="2" spans="1:10" x14ac:dyDescent="0.25">
      <c r="A2" s="30"/>
      <c r="B2" s="30"/>
      <c r="C2" s="30"/>
      <c r="D2" s="32"/>
      <c r="E2" s="32"/>
      <c r="F2" s="32"/>
      <c r="G2" s="32"/>
    </row>
    <row r="3" spans="1:10" x14ac:dyDescent="0.25">
      <c r="A3" s="30"/>
      <c r="B3" s="30"/>
      <c r="C3" s="30"/>
      <c r="D3" s="32"/>
      <c r="E3" s="32"/>
      <c r="F3" s="32"/>
      <c r="G3" s="32"/>
    </row>
    <row r="5" spans="1:10" x14ac:dyDescent="0.25">
      <c r="B5" s="29" t="s">
        <v>41</v>
      </c>
      <c r="C5" s="29"/>
      <c r="D5" s="29"/>
      <c r="E5" s="29"/>
      <c r="F5" s="29"/>
      <c r="I5" s="21"/>
      <c r="J5" s="21"/>
    </row>
    <row r="7" spans="1:10" x14ac:dyDescent="0.25">
      <c r="B7" s="12" t="s">
        <v>0</v>
      </c>
      <c r="C7" s="12" t="s">
        <v>1</v>
      </c>
      <c r="D7" s="12" t="s">
        <v>2</v>
      </c>
      <c r="E7" s="12" t="s">
        <v>4</v>
      </c>
      <c r="F7" s="12" t="s">
        <v>3</v>
      </c>
    </row>
    <row r="8" spans="1:10" x14ac:dyDescent="0.25">
      <c r="B8">
        <v>2018</v>
      </c>
      <c r="C8" t="s">
        <v>23</v>
      </c>
      <c r="D8" t="s">
        <v>26</v>
      </c>
      <c r="E8">
        <v>697200</v>
      </c>
      <c r="F8">
        <v>145</v>
      </c>
    </row>
    <row r="9" spans="1:10" x14ac:dyDescent="0.25">
      <c r="B9">
        <v>2018</v>
      </c>
      <c r="C9" t="s">
        <v>23</v>
      </c>
      <c r="D9" t="s">
        <v>24</v>
      </c>
    </row>
    <row r="10" spans="1:10" x14ac:dyDescent="0.25">
      <c r="B10">
        <v>2018</v>
      </c>
      <c r="C10" t="s">
        <v>23</v>
      </c>
      <c r="D10" t="s">
        <v>27</v>
      </c>
    </row>
    <row r="11" spans="1:10" x14ac:dyDescent="0.25">
      <c r="B11">
        <v>2018</v>
      </c>
      <c r="C11" t="s">
        <v>23</v>
      </c>
      <c r="D11" t="s">
        <v>28</v>
      </c>
    </row>
    <row r="12" spans="1:10" x14ac:dyDescent="0.25">
      <c r="B12">
        <v>2018</v>
      </c>
      <c r="C12" t="s">
        <v>23</v>
      </c>
      <c r="D12" t="s">
        <v>29</v>
      </c>
    </row>
    <row r="13" spans="1:10" x14ac:dyDescent="0.25">
      <c r="B13">
        <v>2018</v>
      </c>
      <c r="C13" s="4" t="s">
        <v>23</v>
      </c>
      <c r="D13" s="4" t="s">
        <v>30</v>
      </c>
      <c r="E13" s="4"/>
      <c r="F13" s="4"/>
    </row>
    <row r="17" spans="2:6" x14ac:dyDescent="0.25">
      <c r="F17">
        <v>0</v>
      </c>
    </row>
    <row r="18" spans="2:6" x14ac:dyDescent="0.25">
      <c r="B18" s="12" t="s">
        <v>0</v>
      </c>
      <c r="C18" s="12" t="s">
        <v>1</v>
      </c>
      <c r="D18" s="12" t="s">
        <v>2</v>
      </c>
      <c r="E18" s="12" t="s">
        <v>4</v>
      </c>
      <c r="F18" s="12" t="s">
        <v>3</v>
      </c>
    </row>
    <row r="19" spans="2:6" x14ac:dyDescent="0.25">
      <c r="B19">
        <v>2017</v>
      </c>
      <c r="C19" t="s">
        <v>23</v>
      </c>
      <c r="D19" t="s">
        <v>26</v>
      </c>
      <c r="E19">
        <v>102800</v>
      </c>
      <c r="F19">
        <v>59</v>
      </c>
    </row>
    <row r="20" spans="2:6" x14ac:dyDescent="0.25">
      <c r="B20">
        <v>2017</v>
      </c>
      <c r="C20" t="s">
        <v>23</v>
      </c>
      <c r="D20" t="s">
        <v>24</v>
      </c>
      <c r="E20">
        <v>61000</v>
      </c>
      <c r="F20">
        <v>33</v>
      </c>
    </row>
    <row r="21" spans="2:6" x14ac:dyDescent="0.25">
      <c r="B21">
        <v>2017</v>
      </c>
      <c r="C21" t="s">
        <v>23</v>
      </c>
      <c r="D21" t="s">
        <v>27</v>
      </c>
      <c r="E21">
        <v>55700</v>
      </c>
      <c r="F21">
        <v>30</v>
      </c>
    </row>
    <row r="22" spans="2:6" x14ac:dyDescent="0.25">
      <c r="B22">
        <v>2017</v>
      </c>
      <c r="C22" t="s">
        <v>23</v>
      </c>
      <c r="D22" t="s">
        <v>28</v>
      </c>
      <c r="E22">
        <v>321200</v>
      </c>
      <c r="F22">
        <v>98</v>
      </c>
    </row>
    <row r="23" spans="2:6" x14ac:dyDescent="0.25">
      <c r="B23">
        <v>2017</v>
      </c>
      <c r="C23" t="s">
        <v>23</v>
      </c>
      <c r="D23" t="s">
        <v>29</v>
      </c>
      <c r="E23">
        <v>132500</v>
      </c>
      <c r="F23">
        <v>63</v>
      </c>
    </row>
    <row r="24" spans="2:6" x14ac:dyDescent="0.25">
      <c r="B24" s="4">
        <v>2017</v>
      </c>
      <c r="C24" s="4" t="s">
        <v>23</v>
      </c>
      <c r="D24" s="4" t="s">
        <v>30</v>
      </c>
      <c r="E24" s="4">
        <v>54200</v>
      </c>
      <c r="F24" s="4">
        <v>29</v>
      </c>
    </row>
    <row r="27" spans="2:6" x14ac:dyDescent="0.25">
      <c r="B27" s="12" t="s">
        <v>0</v>
      </c>
      <c r="C27" s="12" t="s">
        <v>1</v>
      </c>
      <c r="D27" s="12" t="s">
        <v>2</v>
      </c>
      <c r="E27" s="12" t="s">
        <v>4</v>
      </c>
      <c r="F27" s="12" t="s">
        <v>3</v>
      </c>
    </row>
    <row r="28" spans="2:6" x14ac:dyDescent="0.25">
      <c r="B28">
        <v>2016</v>
      </c>
      <c r="C28" t="s">
        <v>23</v>
      </c>
      <c r="D28" t="s">
        <v>25</v>
      </c>
      <c r="E28">
        <v>39200</v>
      </c>
      <c r="F28">
        <v>24</v>
      </c>
    </row>
  </sheetData>
  <mergeCells count="3">
    <mergeCell ref="B5:F5"/>
    <mergeCell ref="A1:C3"/>
    <mergeCell ref="D1:G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D1" sqref="D1:J3"/>
    </sheetView>
  </sheetViews>
  <sheetFormatPr baseColWidth="10" defaultRowHeight="15" x14ac:dyDescent="0.25"/>
  <cols>
    <col min="7" max="7" width="14.5703125" style="18" bestFit="1" customWidth="1"/>
    <col min="8" max="8" width="14.7109375" customWidth="1"/>
    <col min="9" max="9" width="14.5703125" style="18" bestFit="1" customWidth="1"/>
    <col min="10" max="10" width="15.5703125" style="18" bestFit="1" customWidth="1"/>
  </cols>
  <sheetData>
    <row r="1" spans="1:10" ht="15" customHeight="1" x14ac:dyDescent="0.25">
      <c r="A1" s="30"/>
      <c r="B1" s="30"/>
      <c r="C1" s="30"/>
      <c r="D1" s="34" t="s">
        <v>60</v>
      </c>
      <c r="E1" s="35"/>
      <c r="F1" s="35"/>
      <c r="G1" s="35"/>
      <c r="H1" s="35"/>
      <c r="I1" s="35"/>
      <c r="J1" s="35"/>
    </row>
    <row r="2" spans="1:10" x14ac:dyDescent="0.25">
      <c r="A2" s="30"/>
      <c r="B2" s="30"/>
      <c r="C2" s="30"/>
      <c r="D2" s="34"/>
      <c r="E2" s="35"/>
      <c r="F2" s="35"/>
      <c r="G2" s="35"/>
      <c r="H2" s="35"/>
      <c r="I2" s="35"/>
      <c r="J2" s="35"/>
    </row>
    <row r="3" spans="1:10" x14ac:dyDescent="0.25">
      <c r="A3" s="30"/>
      <c r="B3" s="30"/>
      <c r="C3" s="30"/>
      <c r="D3" s="34"/>
      <c r="E3" s="35"/>
      <c r="F3" s="35"/>
      <c r="G3" s="35"/>
      <c r="H3" s="35"/>
      <c r="I3" s="35"/>
      <c r="J3" s="35"/>
    </row>
    <row r="4" spans="1:10" x14ac:dyDescent="0.25">
      <c r="A4" s="33"/>
      <c r="B4" s="33"/>
      <c r="C4" s="33"/>
      <c r="D4" s="33"/>
      <c r="E4" s="33"/>
      <c r="F4" s="33"/>
      <c r="G4" s="33"/>
      <c r="H4" s="33"/>
      <c r="I4" s="33"/>
    </row>
    <row r="5" spans="1:10" x14ac:dyDescent="0.25">
      <c r="A5" s="33"/>
      <c r="B5" s="33"/>
      <c r="C5" s="33"/>
      <c r="D5" s="33"/>
      <c r="E5" s="33"/>
      <c r="F5" s="33"/>
      <c r="G5" s="33"/>
      <c r="H5" s="33"/>
      <c r="I5" s="33"/>
    </row>
    <row r="7" spans="1:10" ht="30" x14ac:dyDescent="0.25">
      <c r="A7" s="13" t="s">
        <v>0</v>
      </c>
      <c r="B7" s="13" t="s">
        <v>1</v>
      </c>
      <c r="C7" s="13" t="s">
        <v>2</v>
      </c>
      <c r="D7" s="13" t="s">
        <v>8</v>
      </c>
      <c r="E7" s="13" t="s">
        <v>7</v>
      </c>
      <c r="F7" s="13"/>
      <c r="G7" s="19" t="s">
        <v>4</v>
      </c>
      <c r="H7" s="14" t="s">
        <v>21</v>
      </c>
      <c r="I7" s="19" t="s">
        <v>22</v>
      </c>
      <c r="J7" s="19" t="s">
        <v>20</v>
      </c>
    </row>
    <row r="8" spans="1:10" x14ac:dyDescent="0.25">
      <c r="A8">
        <v>2018</v>
      </c>
      <c r="B8" s="1" t="s">
        <v>5</v>
      </c>
      <c r="C8" t="s">
        <v>6</v>
      </c>
      <c r="D8">
        <v>365.197</v>
      </c>
      <c r="E8">
        <v>26730.5</v>
      </c>
      <c r="F8">
        <f>D8*E8</f>
        <v>9761898.4085000008</v>
      </c>
      <c r="G8" s="18">
        <f>F8</f>
        <v>9761898.4085000008</v>
      </c>
      <c r="H8" s="3">
        <v>0.2</v>
      </c>
      <c r="I8" s="18">
        <f>G8*H8</f>
        <v>1952379.6817000003</v>
      </c>
      <c r="J8" s="18">
        <f>G8+I8</f>
        <v>11714278.090200001</v>
      </c>
    </row>
    <row r="9" spans="1:10" x14ac:dyDescent="0.25">
      <c r="A9">
        <v>2018</v>
      </c>
      <c r="B9" t="s">
        <v>5</v>
      </c>
      <c r="C9" t="s">
        <v>9</v>
      </c>
      <c r="D9">
        <v>357.02300000000002</v>
      </c>
      <c r="E9">
        <v>26070</v>
      </c>
      <c r="F9">
        <f>D9*E9</f>
        <v>9307589.6100000013</v>
      </c>
      <c r="G9" s="18">
        <v>9307589</v>
      </c>
      <c r="H9" s="3">
        <v>0.2</v>
      </c>
      <c r="I9" s="18">
        <f>G9*H9</f>
        <v>1861517.8</v>
      </c>
      <c r="J9" s="18">
        <f>G9+I9</f>
        <v>11169106.800000001</v>
      </c>
    </row>
    <row r="10" spans="1:10" x14ac:dyDescent="0.25">
      <c r="A10">
        <v>2018</v>
      </c>
      <c r="B10" t="s">
        <v>5</v>
      </c>
      <c r="C10" t="s">
        <v>10</v>
      </c>
      <c r="D10">
        <v>376.18</v>
      </c>
      <c r="E10">
        <v>24750</v>
      </c>
      <c r="F10">
        <f t="shared" ref="F10:F12" si="0">D10*E10</f>
        <v>9310455</v>
      </c>
      <c r="G10" s="18">
        <f>F10</f>
        <v>9310455</v>
      </c>
      <c r="H10" s="3">
        <v>0.2</v>
      </c>
      <c r="I10" s="18">
        <f t="shared" ref="I10:I12" si="1">G10*H10</f>
        <v>1862091</v>
      </c>
      <c r="J10" s="18">
        <f t="shared" ref="J10:J19" si="2">G10+I10</f>
        <v>11172546</v>
      </c>
    </row>
    <row r="11" spans="1:10" x14ac:dyDescent="0.25">
      <c r="A11">
        <v>2018</v>
      </c>
      <c r="B11" t="s">
        <v>5</v>
      </c>
      <c r="C11" t="s">
        <v>11</v>
      </c>
      <c r="D11">
        <v>398.048</v>
      </c>
      <c r="E11">
        <v>22440</v>
      </c>
      <c r="F11">
        <f t="shared" si="0"/>
        <v>8932197.1199999992</v>
      </c>
      <c r="G11" s="18">
        <f>F11</f>
        <v>8932197.1199999992</v>
      </c>
      <c r="H11" s="3">
        <v>0.2</v>
      </c>
      <c r="I11" s="18">
        <f t="shared" si="1"/>
        <v>1786439.4239999999</v>
      </c>
      <c r="J11" s="18">
        <f t="shared" si="2"/>
        <v>10718636.544</v>
      </c>
    </row>
    <row r="12" spans="1:10" x14ac:dyDescent="0.25">
      <c r="A12">
        <v>2018</v>
      </c>
      <c r="B12" s="2" t="s">
        <v>5</v>
      </c>
      <c r="C12" s="2" t="s">
        <v>12</v>
      </c>
      <c r="D12" s="2"/>
      <c r="E12" s="2"/>
      <c r="F12">
        <f t="shared" si="0"/>
        <v>0</v>
      </c>
      <c r="G12" s="20"/>
      <c r="H12" s="3">
        <v>0.2</v>
      </c>
      <c r="I12" s="18">
        <f t="shared" si="1"/>
        <v>0</v>
      </c>
      <c r="J12" s="18">
        <f t="shared" si="2"/>
        <v>0</v>
      </c>
    </row>
    <row r="13" spans="1:10" x14ac:dyDescent="0.25">
      <c r="A13">
        <v>2018</v>
      </c>
      <c r="B13" t="s">
        <v>5</v>
      </c>
      <c r="C13" t="s">
        <v>13</v>
      </c>
      <c r="F13">
        <f t="shared" ref="F13" si="3">D13*E13</f>
        <v>0</v>
      </c>
      <c r="H13" s="3">
        <v>0.2</v>
      </c>
      <c r="I13" s="18">
        <f>G13*H13</f>
        <v>0</v>
      </c>
      <c r="J13" s="18">
        <f t="shared" si="2"/>
        <v>0</v>
      </c>
    </row>
    <row r="14" spans="1:10" x14ac:dyDescent="0.25">
      <c r="A14">
        <v>2018</v>
      </c>
      <c r="B14" t="s">
        <v>5</v>
      </c>
      <c r="C14" t="s">
        <v>14</v>
      </c>
      <c r="F14">
        <f>D14*E14</f>
        <v>0</v>
      </c>
      <c r="H14" s="3">
        <v>0.2</v>
      </c>
      <c r="I14" s="18">
        <f>G14*H14</f>
        <v>0</v>
      </c>
      <c r="J14" s="18">
        <f t="shared" si="2"/>
        <v>0</v>
      </c>
    </row>
    <row r="15" spans="1:10" x14ac:dyDescent="0.25">
      <c r="A15">
        <v>2018</v>
      </c>
      <c r="B15" t="s">
        <v>5</v>
      </c>
      <c r="C15" t="s">
        <v>15</v>
      </c>
      <c r="F15">
        <f t="shared" ref="F15:F19" si="4">D15*E15</f>
        <v>0</v>
      </c>
      <c r="H15" s="3"/>
      <c r="I15" s="18">
        <f t="shared" ref="I15:I19" si="5">G15*H15</f>
        <v>0</v>
      </c>
      <c r="J15" s="18">
        <f t="shared" si="2"/>
        <v>0</v>
      </c>
    </row>
    <row r="16" spans="1:10" x14ac:dyDescent="0.25">
      <c r="A16">
        <v>2018</v>
      </c>
      <c r="B16" t="s">
        <v>5</v>
      </c>
      <c r="C16" t="s">
        <v>16</v>
      </c>
      <c r="F16">
        <f t="shared" si="4"/>
        <v>0</v>
      </c>
      <c r="H16" s="3"/>
      <c r="I16" s="18">
        <f t="shared" si="5"/>
        <v>0</v>
      </c>
      <c r="J16" s="18">
        <f t="shared" si="2"/>
        <v>0</v>
      </c>
    </row>
    <row r="17" spans="1:10" x14ac:dyDescent="0.25">
      <c r="A17">
        <v>2018</v>
      </c>
      <c r="B17" t="s">
        <v>5</v>
      </c>
      <c r="C17" t="s">
        <v>17</v>
      </c>
      <c r="F17">
        <f t="shared" si="4"/>
        <v>0</v>
      </c>
      <c r="H17" s="3"/>
      <c r="I17" s="18">
        <f t="shared" si="5"/>
        <v>0</v>
      </c>
      <c r="J17" s="18">
        <f t="shared" si="2"/>
        <v>0</v>
      </c>
    </row>
    <row r="18" spans="1:10" x14ac:dyDescent="0.25">
      <c r="A18">
        <v>2018</v>
      </c>
      <c r="B18" t="s">
        <v>5</v>
      </c>
      <c r="C18" t="s">
        <v>18</v>
      </c>
      <c r="F18">
        <f t="shared" si="4"/>
        <v>0</v>
      </c>
      <c r="H18" s="3"/>
      <c r="I18" s="18">
        <f t="shared" si="5"/>
        <v>0</v>
      </c>
      <c r="J18" s="18">
        <f t="shared" si="2"/>
        <v>0</v>
      </c>
    </row>
    <row r="19" spans="1:10" x14ac:dyDescent="0.25">
      <c r="A19">
        <v>2018</v>
      </c>
      <c r="B19" t="s">
        <v>5</v>
      </c>
      <c r="C19" t="s">
        <v>19</v>
      </c>
      <c r="F19">
        <f t="shared" si="4"/>
        <v>0</v>
      </c>
      <c r="H19" s="3"/>
      <c r="I19" s="18">
        <f t="shared" si="5"/>
        <v>0</v>
      </c>
      <c r="J19" s="18">
        <f t="shared" si="2"/>
        <v>0</v>
      </c>
    </row>
    <row r="22" spans="1:10" ht="30.75" customHeight="1" x14ac:dyDescent="0.25">
      <c r="A22" s="13" t="s">
        <v>0</v>
      </c>
      <c r="B22" s="13" t="s">
        <v>1</v>
      </c>
      <c r="C22" s="13" t="s">
        <v>2</v>
      </c>
      <c r="D22" s="13" t="s">
        <v>8</v>
      </c>
      <c r="E22" s="13" t="s">
        <v>7</v>
      </c>
      <c r="F22" s="13"/>
      <c r="G22" s="19" t="s">
        <v>4</v>
      </c>
      <c r="H22" s="14" t="s">
        <v>21</v>
      </c>
      <c r="I22" s="19" t="s">
        <v>22</v>
      </c>
      <c r="J22" s="19" t="s">
        <v>20</v>
      </c>
    </row>
    <row r="23" spans="1:10" x14ac:dyDescent="0.25">
      <c r="A23">
        <v>2017</v>
      </c>
      <c r="B23" s="1" t="s">
        <v>5</v>
      </c>
      <c r="C23" t="s">
        <v>6</v>
      </c>
      <c r="D23">
        <v>357.69900000000001</v>
      </c>
      <c r="E23">
        <v>20460</v>
      </c>
      <c r="F23">
        <f>D23*E23</f>
        <v>7318521.54</v>
      </c>
      <c r="G23" s="18">
        <v>7322940</v>
      </c>
    </row>
    <row r="24" spans="1:10" x14ac:dyDescent="0.25">
      <c r="A24">
        <v>2017</v>
      </c>
      <c r="B24" t="s">
        <v>5</v>
      </c>
      <c r="C24" t="s">
        <v>9</v>
      </c>
      <c r="D24">
        <v>343.34100000000001</v>
      </c>
      <c r="E24">
        <v>23760</v>
      </c>
      <c r="F24">
        <f>D24*E24</f>
        <v>8157782.1600000001</v>
      </c>
      <c r="G24" s="18">
        <v>8157790</v>
      </c>
    </row>
    <row r="25" spans="1:10" x14ac:dyDescent="0.25">
      <c r="A25">
        <v>2017</v>
      </c>
      <c r="B25" t="s">
        <v>5</v>
      </c>
      <c r="C25" t="s">
        <v>10</v>
      </c>
      <c r="D25">
        <v>351.86090000000002</v>
      </c>
      <c r="E25">
        <v>18480</v>
      </c>
      <c r="F25">
        <f>D25*E25</f>
        <v>6502389.432</v>
      </c>
      <c r="G25" s="18">
        <v>6522060</v>
      </c>
    </row>
    <row r="26" spans="1:10" x14ac:dyDescent="0.25">
      <c r="A26">
        <v>2017</v>
      </c>
      <c r="B26" t="s">
        <v>5</v>
      </c>
      <c r="C26" t="s">
        <v>11</v>
      </c>
      <c r="D26">
        <v>361.51909999999998</v>
      </c>
      <c r="E26">
        <v>20460</v>
      </c>
      <c r="F26">
        <f>D26*E26</f>
        <v>7396680.7859999994</v>
      </c>
      <c r="G26" s="18">
        <v>7396680</v>
      </c>
    </row>
    <row r="27" spans="1:10" x14ac:dyDescent="0.25">
      <c r="A27" s="2">
        <v>2017</v>
      </c>
      <c r="B27" s="2" t="s">
        <v>5</v>
      </c>
      <c r="C27" s="2" t="s">
        <v>12</v>
      </c>
      <c r="D27" s="2">
        <v>361.51909999999998</v>
      </c>
      <c r="E27" s="2">
        <v>21120</v>
      </c>
      <c r="F27" s="2">
        <f t="shared" ref="F27:F28" si="6">D27*E27</f>
        <v>7635283.392</v>
      </c>
      <c r="G27" s="20">
        <v>7490910</v>
      </c>
      <c r="H27" s="2"/>
      <c r="I27" s="20"/>
      <c r="J27" s="20"/>
    </row>
    <row r="28" spans="1:10" x14ac:dyDescent="0.25">
      <c r="A28">
        <v>2017</v>
      </c>
      <c r="B28" t="s">
        <v>5</v>
      </c>
      <c r="C28" t="s">
        <v>13</v>
      </c>
      <c r="D28">
        <v>353.58280000000002</v>
      </c>
      <c r="E28">
        <v>19140</v>
      </c>
      <c r="F28">
        <f t="shared" si="6"/>
        <v>6767574.7920000004</v>
      </c>
      <c r="G28" s="18">
        <v>6767575</v>
      </c>
      <c r="H28" s="3">
        <v>0.2</v>
      </c>
      <c r="I28" s="18">
        <f>G28*H28</f>
        <v>1353515</v>
      </c>
      <c r="J28" s="18">
        <f>G28+I28</f>
        <v>8121090</v>
      </c>
    </row>
    <row r="29" spans="1:10" x14ac:dyDescent="0.25">
      <c r="A29">
        <v>2017</v>
      </c>
      <c r="B29" t="s">
        <v>5</v>
      </c>
      <c r="C29" t="s">
        <v>14</v>
      </c>
      <c r="D29">
        <v>338.86509999999998</v>
      </c>
      <c r="E29">
        <v>15840</v>
      </c>
      <c r="F29">
        <f>D29*E29</f>
        <v>5367623.1839999994</v>
      </c>
      <c r="G29" s="18">
        <v>5367623</v>
      </c>
      <c r="H29" s="3">
        <v>0.2</v>
      </c>
      <c r="I29" s="18">
        <f>G29*H29</f>
        <v>1073524.6000000001</v>
      </c>
      <c r="J29" s="18">
        <f>G29+I29</f>
        <v>6441147.5999999996</v>
      </c>
    </row>
    <row r="30" spans="1:10" x14ac:dyDescent="0.25">
      <c r="A30">
        <v>2017</v>
      </c>
      <c r="B30" t="s">
        <v>5</v>
      </c>
      <c r="C30" t="s">
        <v>15</v>
      </c>
      <c r="D30">
        <v>351.50209999999998</v>
      </c>
      <c r="E30">
        <v>24090</v>
      </c>
      <c r="F30">
        <f t="shared" ref="F30:F34" si="7">D30*E30</f>
        <v>8467685.5889999997</v>
      </c>
      <c r="G30" s="18">
        <v>846768</v>
      </c>
      <c r="H30" s="3">
        <v>0.2</v>
      </c>
      <c r="I30" s="18">
        <f t="shared" ref="I30:I34" si="8">G30*H30</f>
        <v>169353.60000000001</v>
      </c>
      <c r="J30" s="18">
        <f t="shared" ref="J30:J34" si="9">G30+I30</f>
        <v>1016121.6</v>
      </c>
    </row>
    <row r="31" spans="1:10" x14ac:dyDescent="0.25">
      <c r="A31">
        <v>2017</v>
      </c>
      <c r="B31" t="s">
        <v>5</v>
      </c>
      <c r="C31" t="s">
        <v>16</v>
      </c>
      <c r="D31">
        <v>362.26609999999999</v>
      </c>
      <c r="E31">
        <v>20790</v>
      </c>
      <c r="F31">
        <f t="shared" si="7"/>
        <v>7531512.2189999996</v>
      </c>
      <c r="G31" s="18">
        <v>7531512</v>
      </c>
      <c r="H31" s="3">
        <v>0.2</v>
      </c>
      <c r="I31" s="18">
        <f t="shared" si="8"/>
        <v>1506302.4000000001</v>
      </c>
      <c r="J31" s="18">
        <f t="shared" si="9"/>
        <v>9037814.4000000004</v>
      </c>
    </row>
    <row r="32" spans="1:10" x14ac:dyDescent="0.25">
      <c r="A32">
        <v>2017</v>
      </c>
      <c r="B32" t="s">
        <v>5</v>
      </c>
      <c r="C32" t="s">
        <v>17</v>
      </c>
      <c r="D32">
        <v>358.01310000000001</v>
      </c>
      <c r="E32">
        <v>20790</v>
      </c>
      <c r="F32">
        <f t="shared" si="7"/>
        <v>7443092.3490000004</v>
      </c>
      <c r="G32" s="18">
        <v>7443092</v>
      </c>
      <c r="H32" s="3">
        <v>0.2</v>
      </c>
      <c r="I32" s="18">
        <f t="shared" si="8"/>
        <v>1488618.4000000001</v>
      </c>
      <c r="J32" s="18">
        <f t="shared" si="9"/>
        <v>8931710.4000000004</v>
      </c>
    </row>
    <row r="33" spans="1:10" x14ac:dyDescent="0.25">
      <c r="A33">
        <v>2017</v>
      </c>
      <c r="B33" t="s">
        <v>5</v>
      </c>
      <c r="C33" t="s">
        <v>18</v>
      </c>
      <c r="D33">
        <v>360.93959999999998</v>
      </c>
      <c r="E33">
        <v>23430</v>
      </c>
      <c r="F33">
        <f t="shared" si="7"/>
        <v>8456814.8279999997</v>
      </c>
      <c r="G33" s="18">
        <v>8456815</v>
      </c>
      <c r="H33" s="3">
        <v>0.2</v>
      </c>
      <c r="I33" s="18">
        <f t="shared" si="8"/>
        <v>1691363</v>
      </c>
      <c r="J33" s="18">
        <f t="shared" si="9"/>
        <v>10148178</v>
      </c>
    </row>
    <row r="34" spans="1:10" x14ac:dyDescent="0.25">
      <c r="A34">
        <v>2017</v>
      </c>
      <c r="B34" t="s">
        <v>5</v>
      </c>
      <c r="C34" t="s">
        <v>19</v>
      </c>
      <c r="D34">
        <v>362.80399999999997</v>
      </c>
      <c r="E34">
        <v>19140</v>
      </c>
      <c r="F34">
        <f t="shared" si="7"/>
        <v>6944068.5599999996</v>
      </c>
      <c r="G34" s="18">
        <v>6944069</v>
      </c>
      <c r="H34" s="3">
        <v>0.2</v>
      </c>
      <c r="I34" s="18">
        <f t="shared" si="8"/>
        <v>1388813.8</v>
      </c>
      <c r="J34" s="18">
        <f t="shared" si="9"/>
        <v>8332882.7999999998</v>
      </c>
    </row>
  </sheetData>
  <mergeCells count="3">
    <mergeCell ref="A4:I5"/>
    <mergeCell ref="A1:C3"/>
    <mergeCell ref="D1:J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9"/>
  <sheetViews>
    <sheetView workbookViewId="0">
      <selection sqref="A1:G3"/>
    </sheetView>
  </sheetViews>
  <sheetFormatPr baseColWidth="10" defaultRowHeight="15" x14ac:dyDescent="0.25"/>
  <cols>
    <col min="2" max="3" width="13.7109375" customWidth="1"/>
    <col min="4" max="4" width="26.85546875" customWidth="1"/>
  </cols>
  <sheetData>
    <row r="1" spans="1:7" x14ac:dyDescent="0.25">
      <c r="A1" s="30"/>
      <c r="B1" s="30"/>
      <c r="C1" s="30"/>
      <c r="D1" s="31" t="s">
        <v>60</v>
      </c>
      <c r="E1" s="32"/>
      <c r="F1" s="32"/>
      <c r="G1" s="32"/>
    </row>
    <row r="2" spans="1:7" ht="15" customHeight="1" x14ac:dyDescent="0.25">
      <c r="A2" s="30"/>
      <c r="B2" s="30"/>
      <c r="C2" s="30"/>
      <c r="D2" s="32"/>
      <c r="E2" s="32"/>
      <c r="F2" s="32"/>
      <c r="G2" s="32"/>
    </row>
    <row r="3" spans="1:7" x14ac:dyDescent="0.25">
      <c r="A3" s="30"/>
      <c r="B3" s="30"/>
      <c r="C3" s="30"/>
      <c r="D3" s="32"/>
      <c r="E3" s="32"/>
      <c r="F3" s="32"/>
      <c r="G3" s="32"/>
    </row>
    <row r="5" spans="1:7" ht="15.75" x14ac:dyDescent="0.25">
      <c r="B5" s="36" t="s">
        <v>37</v>
      </c>
      <c r="C5" s="36"/>
      <c r="D5" s="36"/>
      <c r="E5" s="36"/>
      <c r="F5" s="36"/>
      <c r="G5" s="36"/>
    </row>
    <row r="8" spans="1:7" x14ac:dyDescent="0.25">
      <c r="B8" s="8" t="s">
        <v>35</v>
      </c>
      <c r="C8" s="5" t="s">
        <v>2</v>
      </c>
      <c r="D8" s="5" t="s">
        <v>31</v>
      </c>
      <c r="E8" s="5" t="s">
        <v>32</v>
      </c>
      <c r="F8" s="5" t="s">
        <v>33</v>
      </c>
      <c r="G8" s="5" t="s">
        <v>34</v>
      </c>
    </row>
    <row r="9" spans="1:7" x14ac:dyDescent="0.25">
      <c r="B9" s="9" t="s">
        <v>39</v>
      </c>
      <c r="C9" t="s">
        <v>6</v>
      </c>
      <c r="D9" t="s">
        <v>36</v>
      </c>
      <c r="E9">
        <v>200.8</v>
      </c>
      <c r="F9">
        <v>3954</v>
      </c>
      <c r="G9" s="6">
        <f>E9*F9</f>
        <v>793963.20000000007</v>
      </c>
    </row>
    <row r="10" spans="1:7" x14ac:dyDescent="0.25">
      <c r="B10" s="10">
        <v>43102</v>
      </c>
      <c r="C10" t="s">
        <v>6</v>
      </c>
      <c r="D10" t="s">
        <v>36</v>
      </c>
      <c r="E10">
        <v>364.4</v>
      </c>
      <c r="F10">
        <v>3954</v>
      </c>
      <c r="G10" s="6">
        <f>E10*F10</f>
        <v>1440837.5999999999</v>
      </c>
    </row>
    <row r="11" spans="1:7" x14ac:dyDescent="0.25">
      <c r="B11" s="10">
        <v>43103</v>
      </c>
      <c r="C11" t="s">
        <v>6</v>
      </c>
      <c r="D11" t="s">
        <v>36</v>
      </c>
      <c r="E11">
        <v>238.8</v>
      </c>
      <c r="F11">
        <v>3954</v>
      </c>
      <c r="G11" s="6">
        <f>E11*F11</f>
        <v>944215.20000000007</v>
      </c>
    </row>
    <row r="12" spans="1:7" x14ac:dyDescent="0.25">
      <c r="B12" s="10">
        <v>43109</v>
      </c>
      <c r="C12" t="s">
        <v>6</v>
      </c>
      <c r="D12" t="s">
        <v>36</v>
      </c>
      <c r="E12">
        <v>217.6</v>
      </c>
      <c r="F12">
        <v>3954</v>
      </c>
      <c r="G12" s="6">
        <f t="shared" ref="G12:G13" si="0">E12*F12</f>
        <v>860390.40000000002</v>
      </c>
    </row>
    <row r="13" spans="1:7" x14ac:dyDescent="0.25">
      <c r="B13" s="9" t="s">
        <v>40</v>
      </c>
      <c r="C13" t="s">
        <v>6</v>
      </c>
      <c r="D13" s="1" t="s">
        <v>36</v>
      </c>
      <c r="E13">
        <v>338.2</v>
      </c>
      <c r="F13">
        <v>3954</v>
      </c>
      <c r="G13" s="6">
        <f t="shared" si="0"/>
        <v>1337242.8</v>
      </c>
    </row>
    <row r="14" spans="1:7" x14ac:dyDescent="0.25">
      <c r="E14" s="15">
        <f>SUM(E9:E13)</f>
        <v>1359.8</v>
      </c>
      <c r="G14" s="6"/>
    </row>
    <row r="18" spans="2:7" x14ac:dyDescent="0.25">
      <c r="B18" s="5" t="s">
        <v>38</v>
      </c>
      <c r="C18" s="5" t="s">
        <v>2</v>
      </c>
      <c r="D18" s="5" t="s">
        <v>31</v>
      </c>
      <c r="E18" s="5" t="s">
        <v>32</v>
      </c>
      <c r="F18" s="5" t="s">
        <v>33</v>
      </c>
      <c r="G18" s="5" t="s">
        <v>34</v>
      </c>
    </row>
    <row r="19" spans="2:7" x14ac:dyDescent="0.25">
      <c r="B19" s="7">
        <v>42740</v>
      </c>
      <c r="C19" t="s">
        <v>6</v>
      </c>
      <c r="D19" t="s">
        <v>36</v>
      </c>
      <c r="E19">
        <v>319.8</v>
      </c>
      <c r="F19">
        <v>3049</v>
      </c>
      <c r="G19" s="6">
        <f>E19*F19</f>
        <v>975070.20000000007</v>
      </c>
    </row>
    <row r="20" spans="2:7" x14ac:dyDescent="0.25">
      <c r="B20" s="7">
        <v>42752</v>
      </c>
      <c r="C20" t="s">
        <v>6</v>
      </c>
      <c r="D20" t="s">
        <v>36</v>
      </c>
      <c r="E20">
        <v>484.7</v>
      </c>
      <c r="F20">
        <v>3299</v>
      </c>
      <c r="G20" s="6">
        <f t="shared" ref="G20:G95" si="1">E20*F20</f>
        <v>1599025.3</v>
      </c>
    </row>
    <row r="21" spans="2:7" x14ac:dyDescent="0.25">
      <c r="B21" s="7">
        <v>42752</v>
      </c>
      <c r="C21" t="s">
        <v>6</v>
      </c>
      <c r="D21" t="s">
        <v>36</v>
      </c>
      <c r="E21">
        <v>114.8</v>
      </c>
      <c r="F21">
        <v>3299</v>
      </c>
      <c r="G21" s="6">
        <f t="shared" si="1"/>
        <v>378725.2</v>
      </c>
    </row>
    <row r="22" spans="2:7" x14ac:dyDescent="0.25">
      <c r="B22" s="7"/>
      <c r="E22" s="15">
        <f>SUM(E19:E21)</f>
        <v>919.3</v>
      </c>
      <c r="G22" s="6"/>
    </row>
    <row r="23" spans="2:7" x14ac:dyDescent="0.25">
      <c r="B23" s="7"/>
      <c r="E23" s="15"/>
      <c r="G23" s="6"/>
    </row>
    <row r="24" spans="2:7" x14ac:dyDescent="0.25">
      <c r="B24" s="7">
        <v>42767</v>
      </c>
      <c r="C24" t="s">
        <v>9</v>
      </c>
      <c r="D24" t="s">
        <v>36</v>
      </c>
      <c r="E24">
        <v>314.3</v>
      </c>
      <c r="F24">
        <v>3299</v>
      </c>
      <c r="G24" s="6">
        <f t="shared" si="1"/>
        <v>1036875.7000000001</v>
      </c>
    </row>
    <row r="25" spans="2:7" x14ac:dyDescent="0.25">
      <c r="B25" s="7">
        <v>42769</v>
      </c>
      <c r="C25" t="s">
        <v>9</v>
      </c>
      <c r="D25" t="s">
        <v>36</v>
      </c>
      <c r="E25">
        <v>404.5</v>
      </c>
      <c r="F25">
        <v>3299</v>
      </c>
      <c r="G25" s="6">
        <f t="shared" si="1"/>
        <v>1334445.5</v>
      </c>
    </row>
    <row r="26" spans="2:7" x14ac:dyDescent="0.25">
      <c r="B26" s="7">
        <v>42783</v>
      </c>
      <c r="C26" t="s">
        <v>9</v>
      </c>
      <c r="D26" t="s">
        <v>36</v>
      </c>
      <c r="E26">
        <v>528.79999999999995</v>
      </c>
      <c r="F26">
        <v>3394</v>
      </c>
      <c r="G26" s="6">
        <f t="shared" si="1"/>
        <v>1794747.2</v>
      </c>
    </row>
    <row r="27" spans="2:7" x14ac:dyDescent="0.25">
      <c r="B27" s="7">
        <v>42787</v>
      </c>
      <c r="C27" t="s">
        <v>9</v>
      </c>
      <c r="D27" t="s">
        <v>36</v>
      </c>
      <c r="E27">
        <v>129</v>
      </c>
      <c r="F27">
        <v>3394</v>
      </c>
      <c r="G27" s="6">
        <f t="shared" si="1"/>
        <v>437826</v>
      </c>
    </row>
    <row r="28" spans="2:7" x14ac:dyDescent="0.25">
      <c r="B28" s="7"/>
      <c r="E28" s="15">
        <f>SUM(E24:E27)</f>
        <v>1376.6</v>
      </c>
      <c r="G28" s="6"/>
    </row>
    <row r="29" spans="2:7" x14ac:dyDescent="0.25">
      <c r="B29" s="7"/>
      <c r="E29" s="15"/>
      <c r="G29" s="6"/>
    </row>
    <row r="30" spans="2:7" x14ac:dyDescent="0.25">
      <c r="B30" s="7">
        <v>42795</v>
      </c>
      <c r="C30" t="s">
        <v>10</v>
      </c>
      <c r="D30" t="s">
        <v>36</v>
      </c>
      <c r="E30">
        <v>269.39999999999998</v>
      </c>
      <c r="F30">
        <v>3394</v>
      </c>
      <c r="G30" s="6">
        <f t="shared" si="1"/>
        <v>914343.6</v>
      </c>
    </row>
    <row r="31" spans="2:7" x14ac:dyDescent="0.25">
      <c r="B31" s="7">
        <v>42795</v>
      </c>
      <c r="C31" t="s">
        <v>10</v>
      </c>
      <c r="D31" t="s">
        <v>36</v>
      </c>
      <c r="E31">
        <v>111.5</v>
      </c>
      <c r="F31">
        <v>3394</v>
      </c>
      <c r="G31" s="6">
        <f t="shared" si="1"/>
        <v>378431</v>
      </c>
    </row>
    <row r="32" spans="2:7" x14ac:dyDescent="0.25">
      <c r="B32" s="7">
        <v>42801</v>
      </c>
      <c r="C32" t="s">
        <v>10</v>
      </c>
      <c r="D32" t="s">
        <v>36</v>
      </c>
      <c r="E32">
        <v>137.5</v>
      </c>
      <c r="F32">
        <v>3394</v>
      </c>
      <c r="G32" s="6">
        <f t="shared" si="1"/>
        <v>466675</v>
      </c>
    </row>
    <row r="33" spans="2:7" x14ac:dyDescent="0.25">
      <c r="B33" s="7"/>
      <c r="E33" s="15">
        <f>SUM(E30:E32)</f>
        <v>518.4</v>
      </c>
      <c r="G33" s="6"/>
    </row>
    <row r="34" spans="2:7" x14ac:dyDescent="0.25">
      <c r="B34" s="7"/>
      <c r="E34" s="15"/>
      <c r="G34" s="6"/>
    </row>
    <row r="35" spans="2:7" x14ac:dyDescent="0.25">
      <c r="B35" s="7">
        <v>42826</v>
      </c>
      <c r="C35" t="s">
        <v>11</v>
      </c>
      <c r="D35" t="s">
        <v>36</v>
      </c>
      <c r="E35">
        <v>402.6</v>
      </c>
      <c r="F35">
        <v>3480</v>
      </c>
      <c r="G35" s="6">
        <f t="shared" si="1"/>
        <v>1401048</v>
      </c>
    </row>
    <row r="36" spans="2:7" x14ac:dyDescent="0.25">
      <c r="B36" s="7">
        <v>42826</v>
      </c>
      <c r="C36" t="s">
        <v>11</v>
      </c>
      <c r="D36" t="s">
        <v>36</v>
      </c>
      <c r="E36" s="11">
        <v>224.8</v>
      </c>
      <c r="F36">
        <v>3480</v>
      </c>
      <c r="G36" s="6">
        <f t="shared" si="1"/>
        <v>782304</v>
      </c>
    </row>
    <row r="37" spans="2:7" x14ac:dyDescent="0.25">
      <c r="B37" s="7">
        <v>42829</v>
      </c>
      <c r="C37" t="s">
        <v>11</v>
      </c>
      <c r="D37" t="s">
        <v>36</v>
      </c>
      <c r="E37" s="11">
        <v>207.2</v>
      </c>
      <c r="F37">
        <v>3480</v>
      </c>
      <c r="G37" s="6">
        <f t="shared" si="1"/>
        <v>721056</v>
      </c>
    </row>
    <row r="38" spans="2:7" x14ac:dyDescent="0.25">
      <c r="B38" s="7">
        <v>42829</v>
      </c>
      <c r="C38" t="s">
        <v>11</v>
      </c>
      <c r="D38" t="s">
        <v>36</v>
      </c>
      <c r="E38" s="11">
        <v>100.1</v>
      </c>
      <c r="F38">
        <v>3480</v>
      </c>
      <c r="G38" s="6">
        <f t="shared" si="1"/>
        <v>348348</v>
      </c>
    </row>
    <row r="39" spans="2:7" x14ac:dyDescent="0.25">
      <c r="B39" s="7">
        <v>42840</v>
      </c>
      <c r="C39" t="s">
        <v>11</v>
      </c>
      <c r="D39" t="s">
        <v>36</v>
      </c>
      <c r="E39" s="11">
        <v>304.89999999999998</v>
      </c>
      <c r="F39">
        <v>3480</v>
      </c>
      <c r="G39" s="6">
        <f t="shared" si="1"/>
        <v>1061052</v>
      </c>
    </row>
    <row r="40" spans="2:7" x14ac:dyDescent="0.25">
      <c r="B40" s="7"/>
      <c r="E40" s="16">
        <f>SUM(E35:E39)</f>
        <v>1239.6000000000001</v>
      </c>
      <c r="G40" s="6"/>
    </row>
    <row r="41" spans="2:7" x14ac:dyDescent="0.25">
      <c r="B41" s="7"/>
      <c r="E41" s="16"/>
      <c r="G41" s="6"/>
    </row>
    <row r="42" spans="2:7" x14ac:dyDescent="0.25">
      <c r="B42" s="7">
        <v>42857</v>
      </c>
      <c r="C42" t="s">
        <v>12</v>
      </c>
      <c r="D42" t="s">
        <v>36</v>
      </c>
      <c r="E42" s="11">
        <v>146</v>
      </c>
      <c r="F42">
        <v>3180</v>
      </c>
      <c r="G42" s="6">
        <f t="shared" si="1"/>
        <v>464280</v>
      </c>
    </row>
    <row r="43" spans="2:7" x14ac:dyDescent="0.25">
      <c r="B43" s="7">
        <v>42857</v>
      </c>
      <c r="C43" t="s">
        <v>12</v>
      </c>
      <c r="D43" t="s">
        <v>36</v>
      </c>
      <c r="E43" s="11">
        <v>312.7</v>
      </c>
      <c r="F43">
        <v>3180</v>
      </c>
      <c r="G43" s="6">
        <f t="shared" si="1"/>
        <v>994386</v>
      </c>
    </row>
    <row r="44" spans="2:7" x14ac:dyDescent="0.25">
      <c r="B44" s="7">
        <v>42857</v>
      </c>
      <c r="C44" t="s">
        <v>12</v>
      </c>
      <c r="D44" t="s">
        <v>36</v>
      </c>
      <c r="E44" s="11">
        <v>80.3</v>
      </c>
      <c r="F44">
        <v>3180</v>
      </c>
      <c r="G44" s="6">
        <f t="shared" si="1"/>
        <v>255354</v>
      </c>
    </row>
    <row r="45" spans="2:7" x14ac:dyDescent="0.25">
      <c r="B45" s="7">
        <v>42866</v>
      </c>
      <c r="C45" t="s">
        <v>12</v>
      </c>
      <c r="D45" t="s">
        <v>36</v>
      </c>
      <c r="E45" s="11">
        <v>255.3</v>
      </c>
      <c r="F45">
        <v>3180</v>
      </c>
      <c r="G45" s="6">
        <f t="shared" si="1"/>
        <v>811854</v>
      </c>
    </row>
    <row r="46" spans="2:7" x14ac:dyDescent="0.25">
      <c r="B46" s="7">
        <v>42866</v>
      </c>
      <c r="C46" t="s">
        <v>12</v>
      </c>
      <c r="D46" t="s">
        <v>36</v>
      </c>
      <c r="E46" s="11">
        <v>48.1</v>
      </c>
      <c r="F46">
        <v>3180</v>
      </c>
      <c r="G46" s="6">
        <f t="shared" si="1"/>
        <v>152958</v>
      </c>
    </row>
    <row r="47" spans="2:7" x14ac:dyDescent="0.25">
      <c r="B47" s="7">
        <v>42872</v>
      </c>
      <c r="C47" t="s">
        <v>12</v>
      </c>
      <c r="D47" t="s">
        <v>36</v>
      </c>
      <c r="E47" s="11">
        <v>170.6</v>
      </c>
      <c r="F47">
        <v>3250</v>
      </c>
      <c r="G47" s="6">
        <f t="shared" si="1"/>
        <v>554450</v>
      </c>
    </row>
    <row r="48" spans="2:7" x14ac:dyDescent="0.25">
      <c r="B48" s="7"/>
      <c r="E48" s="16">
        <f>SUM(E42:E47)</f>
        <v>1013</v>
      </c>
      <c r="G48" s="6"/>
    </row>
    <row r="49" spans="2:7" x14ac:dyDescent="0.25">
      <c r="B49" s="7"/>
      <c r="E49" s="16"/>
      <c r="G49" s="6"/>
    </row>
    <row r="50" spans="2:7" x14ac:dyDescent="0.25">
      <c r="B50" s="7">
        <v>42891</v>
      </c>
      <c r="C50" t="s">
        <v>13</v>
      </c>
      <c r="D50" t="s">
        <v>36</v>
      </c>
      <c r="E50" s="11">
        <v>73.7</v>
      </c>
      <c r="F50">
        <v>3250</v>
      </c>
      <c r="G50" s="6">
        <f t="shared" si="1"/>
        <v>239525</v>
      </c>
    </row>
    <row r="51" spans="2:7" x14ac:dyDescent="0.25">
      <c r="B51" s="7">
        <v>42891</v>
      </c>
      <c r="C51" t="s">
        <v>13</v>
      </c>
      <c r="D51" t="s">
        <v>36</v>
      </c>
      <c r="E51" s="11">
        <v>139.1</v>
      </c>
      <c r="F51">
        <v>3250</v>
      </c>
      <c r="G51" s="6">
        <f t="shared" si="1"/>
        <v>452075</v>
      </c>
    </row>
    <row r="52" spans="2:7" x14ac:dyDescent="0.25">
      <c r="B52" s="7">
        <v>42887</v>
      </c>
      <c r="C52" t="s">
        <v>13</v>
      </c>
      <c r="D52" t="s">
        <v>36</v>
      </c>
      <c r="E52" s="11">
        <v>256.60000000000002</v>
      </c>
      <c r="F52">
        <v>3250</v>
      </c>
      <c r="G52" s="6">
        <f t="shared" si="1"/>
        <v>833950.00000000012</v>
      </c>
    </row>
    <row r="53" spans="2:7" x14ac:dyDescent="0.25">
      <c r="B53" s="7"/>
      <c r="E53" s="16">
        <f>SUM(E50:E52)</f>
        <v>469.40000000000003</v>
      </c>
      <c r="G53" s="6"/>
    </row>
    <row r="54" spans="2:7" x14ac:dyDescent="0.25">
      <c r="B54" s="7"/>
      <c r="E54" s="16"/>
      <c r="G54" s="6"/>
    </row>
    <row r="55" spans="2:7" x14ac:dyDescent="0.25">
      <c r="B55" s="7">
        <v>42920</v>
      </c>
      <c r="C55" t="s">
        <v>14</v>
      </c>
      <c r="D55" t="s">
        <v>36</v>
      </c>
      <c r="E55" s="11">
        <v>203.4</v>
      </c>
      <c r="F55">
        <v>3250</v>
      </c>
      <c r="G55" s="6">
        <f t="shared" si="1"/>
        <v>661050</v>
      </c>
    </row>
    <row r="56" spans="2:7" x14ac:dyDescent="0.25">
      <c r="B56" s="7">
        <v>42920</v>
      </c>
      <c r="C56" t="s">
        <v>14</v>
      </c>
      <c r="D56" t="s">
        <v>36</v>
      </c>
      <c r="E56" s="11">
        <v>86.3</v>
      </c>
      <c r="F56">
        <v>3250</v>
      </c>
      <c r="G56" s="6">
        <f t="shared" si="1"/>
        <v>280475</v>
      </c>
    </row>
    <row r="57" spans="2:7" x14ac:dyDescent="0.25">
      <c r="B57" s="7">
        <v>42920</v>
      </c>
      <c r="C57" t="s">
        <v>14</v>
      </c>
      <c r="D57" t="s">
        <v>36</v>
      </c>
      <c r="E57" s="11">
        <v>63.4</v>
      </c>
      <c r="F57">
        <v>3250</v>
      </c>
      <c r="G57" s="6">
        <f t="shared" si="1"/>
        <v>206050</v>
      </c>
    </row>
    <row r="58" spans="2:7" x14ac:dyDescent="0.25">
      <c r="B58" s="7">
        <v>42920</v>
      </c>
      <c r="C58" t="s">
        <v>14</v>
      </c>
      <c r="D58" t="s">
        <v>36</v>
      </c>
      <c r="E58" s="11">
        <v>142.1</v>
      </c>
      <c r="F58">
        <v>3250</v>
      </c>
      <c r="G58" s="6">
        <f t="shared" si="1"/>
        <v>461825</v>
      </c>
    </row>
    <row r="59" spans="2:7" x14ac:dyDescent="0.25">
      <c r="B59" s="7">
        <v>42921</v>
      </c>
      <c r="C59" t="s">
        <v>14</v>
      </c>
      <c r="D59" t="s">
        <v>36</v>
      </c>
      <c r="E59" s="11">
        <v>219.3</v>
      </c>
      <c r="F59">
        <v>3250</v>
      </c>
      <c r="G59" s="6">
        <f t="shared" si="1"/>
        <v>712725</v>
      </c>
    </row>
    <row r="60" spans="2:7" x14ac:dyDescent="0.25">
      <c r="B60" s="7">
        <v>42927</v>
      </c>
      <c r="C60" t="s">
        <v>14</v>
      </c>
      <c r="D60" t="s">
        <v>36</v>
      </c>
      <c r="E60" s="11">
        <v>265.10000000000002</v>
      </c>
      <c r="F60">
        <v>3250</v>
      </c>
      <c r="G60" s="6">
        <f t="shared" si="1"/>
        <v>861575.00000000012</v>
      </c>
    </row>
    <row r="61" spans="2:7" x14ac:dyDescent="0.25">
      <c r="B61" s="7">
        <v>42934</v>
      </c>
      <c r="C61" t="s">
        <v>14</v>
      </c>
      <c r="D61" t="s">
        <v>36</v>
      </c>
      <c r="E61" s="11">
        <v>193.9</v>
      </c>
      <c r="F61">
        <v>3250</v>
      </c>
      <c r="G61" s="6">
        <f t="shared" si="1"/>
        <v>630175</v>
      </c>
    </row>
    <row r="62" spans="2:7" x14ac:dyDescent="0.25">
      <c r="B62" s="7"/>
      <c r="E62" s="16">
        <f>SUM(E55:E61)</f>
        <v>1173.5</v>
      </c>
      <c r="G62" s="6"/>
    </row>
    <row r="63" spans="2:7" x14ac:dyDescent="0.25">
      <c r="B63" s="7"/>
      <c r="E63" s="11"/>
      <c r="G63" s="6"/>
    </row>
    <row r="64" spans="2:7" x14ac:dyDescent="0.25">
      <c r="B64" s="7">
        <v>42948</v>
      </c>
      <c r="C64" t="s">
        <v>15</v>
      </c>
      <c r="D64" t="s">
        <v>36</v>
      </c>
      <c r="E64" s="11">
        <v>219.7</v>
      </c>
      <c r="F64">
        <v>3250</v>
      </c>
      <c r="G64" s="6">
        <f t="shared" si="1"/>
        <v>714025</v>
      </c>
    </row>
    <row r="65" spans="2:7" x14ac:dyDescent="0.25">
      <c r="B65" s="7">
        <v>42948</v>
      </c>
      <c r="C65" t="s">
        <v>15</v>
      </c>
      <c r="D65" t="s">
        <v>36</v>
      </c>
      <c r="E65" s="11">
        <v>216.8</v>
      </c>
      <c r="F65">
        <v>3250</v>
      </c>
      <c r="G65" s="6">
        <f t="shared" si="1"/>
        <v>704600</v>
      </c>
    </row>
    <row r="66" spans="2:7" x14ac:dyDescent="0.25">
      <c r="B66" s="7">
        <v>42956</v>
      </c>
      <c r="C66" t="s">
        <v>15</v>
      </c>
      <c r="D66" t="s">
        <v>36</v>
      </c>
      <c r="E66" s="11">
        <v>245.5</v>
      </c>
      <c r="F66">
        <v>3250</v>
      </c>
      <c r="G66" s="6">
        <f t="shared" si="1"/>
        <v>797875</v>
      </c>
    </row>
    <row r="67" spans="2:7" x14ac:dyDescent="0.25">
      <c r="B67" s="7">
        <v>42962</v>
      </c>
      <c r="C67" t="s">
        <v>15</v>
      </c>
      <c r="D67" t="s">
        <v>36</v>
      </c>
      <c r="E67" s="11">
        <v>254.3</v>
      </c>
      <c r="F67">
        <v>3400</v>
      </c>
      <c r="G67" s="6">
        <f t="shared" si="1"/>
        <v>864620</v>
      </c>
    </row>
    <row r="68" spans="2:7" x14ac:dyDescent="0.25">
      <c r="B68" s="7">
        <v>42969</v>
      </c>
      <c r="C68" t="s">
        <v>15</v>
      </c>
      <c r="D68" t="s">
        <v>36</v>
      </c>
      <c r="E68" s="11">
        <v>332.7</v>
      </c>
      <c r="F68">
        <v>3400</v>
      </c>
      <c r="G68" s="6">
        <f t="shared" si="1"/>
        <v>1131180</v>
      </c>
    </row>
    <row r="69" spans="2:7" x14ac:dyDescent="0.25">
      <c r="B69" s="7"/>
      <c r="E69" s="16">
        <f>SUM(E64:E68)</f>
        <v>1269</v>
      </c>
      <c r="G69" s="6"/>
    </row>
    <row r="70" spans="2:7" x14ac:dyDescent="0.25">
      <c r="B70" s="7"/>
      <c r="E70" s="11"/>
      <c r="G70" s="6"/>
    </row>
    <row r="71" spans="2:7" x14ac:dyDescent="0.25">
      <c r="B71" s="7">
        <v>42979</v>
      </c>
      <c r="C71" t="s">
        <v>16</v>
      </c>
      <c r="D71" t="s">
        <v>36</v>
      </c>
      <c r="E71" s="11">
        <v>281.8</v>
      </c>
      <c r="F71">
        <v>3400</v>
      </c>
      <c r="G71" s="6">
        <f t="shared" si="1"/>
        <v>958120</v>
      </c>
    </row>
    <row r="72" spans="2:7" x14ac:dyDescent="0.25">
      <c r="B72" s="7">
        <v>42983</v>
      </c>
      <c r="C72" t="s">
        <v>16</v>
      </c>
      <c r="D72" t="s">
        <v>36</v>
      </c>
      <c r="E72" s="11">
        <v>181.9</v>
      </c>
      <c r="F72">
        <v>3400</v>
      </c>
      <c r="G72" s="6">
        <f t="shared" si="1"/>
        <v>618460</v>
      </c>
    </row>
    <row r="73" spans="2:7" x14ac:dyDescent="0.25">
      <c r="B73" s="7">
        <v>42983</v>
      </c>
      <c r="C73" t="s">
        <v>16</v>
      </c>
      <c r="D73" t="s">
        <v>36</v>
      </c>
      <c r="E73" s="11">
        <v>46.4</v>
      </c>
      <c r="F73">
        <v>3400</v>
      </c>
      <c r="G73" s="6">
        <f t="shared" si="1"/>
        <v>157760</v>
      </c>
    </row>
    <row r="74" spans="2:7" x14ac:dyDescent="0.25">
      <c r="B74" s="7">
        <v>42990</v>
      </c>
      <c r="C74" t="s">
        <v>16</v>
      </c>
      <c r="D74" t="s">
        <v>36</v>
      </c>
      <c r="E74" s="11">
        <v>306.2</v>
      </c>
      <c r="F74">
        <v>3400</v>
      </c>
      <c r="G74" s="6">
        <f t="shared" si="1"/>
        <v>1041080</v>
      </c>
    </row>
    <row r="75" spans="2:7" x14ac:dyDescent="0.25">
      <c r="B75" s="7">
        <v>42997</v>
      </c>
      <c r="C75" t="s">
        <v>16</v>
      </c>
      <c r="D75" t="s">
        <v>36</v>
      </c>
      <c r="E75" s="11">
        <v>232</v>
      </c>
      <c r="F75">
        <v>3600</v>
      </c>
      <c r="G75" s="6">
        <f t="shared" si="1"/>
        <v>835200</v>
      </c>
    </row>
    <row r="76" spans="2:7" x14ac:dyDescent="0.25">
      <c r="B76" s="7"/>
      <c r="E76" s="16">
        <f>SUM(E71:E75)</f>
        <v>1048.3</v>
      </c>
      <c r="G76" s="6"/>
    </row>
    <row r="77" spans="2:7" x14ac:dyDescent="0.25">
      <c r="B77" s="7"/>
      <c r="E77" s="11"/>
      <c r="G77" s="6"/>
    </row>
    <row r="78" spans="2:7" x14ac:dyDescent="0.25">
      <c r="B78" s="7">
        <v>43010</v>
      </c>
      <c r="C78" t="s">
        <v>17</v>
      </c>
      <c r="D78" t="s">
        <v>36</v>
      </c>
      <c r="E78" s="11">
        <v>308.3</v>
      </c>
      <c r="F78">
        <v>3600</v>
      </c>
      <c r="G78" s="6">
        <f t="shared" si="1"/>
        <v>1109880</v>
      </c>
    </row>
    <row r="79" spans="2:7" x14ac:dyDescent="0.25">
      <c r="B79" s="7">
        <v>43011</v>
      </c>
      <c r="C79" t="s">
        <v>17</v>
      </c>
      <c r="D79" t="s">
        <v>36</v>
      </c>
      <c r="E79" s="11">
        <v>154</v>
      </c>
      <c r="F79">
        <v>3600</v>
      </c>
      <c r="G79" s="6">
        <f t="shared" si="1"/>
        <v>554400</v>
      </c>
    </row>
    <row r="80" spans="2:7" x14ac:dyDescent="0.25">
      <c r="B80" s="7">
        <v>43018</v>
      </c>
      <c r="C80" t="s">
        <v>17</v>
      </c>
      <c r="D80" t="s">
        <v>36</v>
      </c>
      <c r="E80" s="11">
        <v>208.4</v>
      </c>
      <c r="F80">
        <v>3600</v>
      </c>
      <c r="G80" s="6">
        <f t="shared" si="1"/>
        <v>750240</v>
      </c>
    </row>
    <row r="81" spans="2:7" x14ac:dyDescent="0.25">
      <c r="B81" s="7">
        <v>43025</v>
      </c>
      <c r="C81" t="s">
        <v>17</v>
      </c>
      <c r="D81" t="s">
        <v>36</v>
      </c>
      <c r="E81" s="11">
        <v>190.8</v>
      </c>
      <c r="F81">
        <v>3600</v>
      </c>
      <c r="G81" s="6">
        <f t="shared" si="1"/>
        <v>686880</v>
      </c>
    </row>
    <row r="82" spans="2:7" x14ac:dyDescent="0.25">
      <c r="B82" s="7">
        <v>43025</v>
      </c>
      <c r="C82" t="s">
        <v>17</v>
      </c>
      <c r="D82" t="s">
        <v>36</v>
      </c>
      <c r="E82" s="11">
        <v>69.400000000000006</v>
      </c>
      <c r="F82">
        <v>3600</v>
      </c>
      <c r="G82" s="6">
        <f t="shared" si="1"/>
        <v>249840.00000000003</v>
      </c>
    </row>
    <row r="83" spans="2:7" x14ac:dyDescent="0.25">
      <c r="B83" s="7"/>
      <c r="E83" s="16">
        <f>SUM(E78:E82)</f>
        <v>930.9</v>
      </c>
      <c r="G83" s="6"/>
    </row>
    <row r="84" spans="2:7" x14ac:dyDescent="0.25">
      <c r="B84" s="7"/>
      <c r="E84" s="11"/>
      <c r="G84" s="6"/>
    </row>
    <row r="85" spans="2:7" x14ac:dyDescent="0.25">
      <c r="B85" s="7">
        <v>43040</v>
      </c>
      <c r="C85" t="s">
        <v>18</v>
      </c>
      <c r="D85" t="s">
        <v>36</v>
      </c>
      <c r="E85" s="11">
        <v>200.6</v>
      </c>
      <c r="F85">
        <v>3780</v>
      </c>
      <c r="G85" s="6">
        <f t="shared" si="1"/>
        <v>758268</v>
      </c>
    </row>
    <row r="86" spans="2:7" x14ac:dyDescent="0.25">
      <c r="B86" s="7">
        <v>43040</v>
      </c>
      <c r="C86" t="s">
        <v>18</v>
      </c>
      <c r="D86" t="s">
        <v>36</v>
      </c>
      <c r="E86" s="11">
        <v>209.4</v>
      </c>
      <c r="F86">
        <v>3780</v>
      </c>
      <c r="G86" s="6">
        <f t="shared" si="1"/>
        <v>791532</v>
      </c>
    </row>
    <row r="87" spans="2:7" x14ac:dyDescent="0.25">
      <c r="B87" s="7">
        <v>43046</v>
      </c>
      <c r="C87" t="s">
        <v>18</v>
      </c>
      <c r="D87" t="s">
        <v>36</v>
      </c>
      <c r="E87" s="11">
        <v>212.2</v>
      </c>
      <c r="F87">
        <v>3780</v>
      </c>
      <c r="G87" s="6">
        <f t="shared" si="1"/>
        <v>802116</v>
      </c>
    </row>
    <row r="88" spans="2:7" x14ac:dyDescent="0.25">
      <c r="B88" s="7">
        <v>43046</v>
      </c>
      <c r="C88" t="s">
        <v>18</v>
      </c>
      <c r="D88" t="s">
        <v>36</v>
      </c>
      <c r="E88" s="11">
        <v>31</v>
      </c>
      <c r="F88">
        <v>3780</v>
      </c>
      <c r="G88" s="6">
        <f t="shared" si="1"/>
        <v>117180</v>
      </c>
    </row>
    <row r="89" spans="2:7" x14ac:dyDescent="0.25">
      <c r="B89" s="7">
        <v>43053</v>
      </c>
      <c r="C89" t="s">
        <v>18</v>
      </c>
      <c r="D89" t="s">
        <v>36</v>
      </c>
      <c r="E89" s="11">
        <v>173.9</v>
      </c>
      <c r="F89">
        <v>3780</v>
      </c>
      <c r="G89" s="6">
        <f t="shared" si="1"/>
        <v>657342</v>
      </c>
    </row>
    <row r="90" spans="2:7" x14ac:dyDescent="0.25">
      <c r="B90" s="7">
        <v>43060</v>
      </c>
      <c r="C90" t="s">
        <v>18</v>
      </c>
      <c r="D90" t="s">
        <v>36</v>
      </c>
      <c r="E90" s="11">
        <v>255.8</v>
      </c>
      <c r="F90">
        <v>3880</v>
      </c>
      <c r="G90" s="6">
        <f t="shared" si="1"/>
        <v>992504</v>
      </c>
    </row>
    <row r="91" spans="2:7" x14ac:dyDescent="0.25">
      <c r="B91" s="7"/>
      <c r="E91" s="16">
        <f>SUM(E85:E90)</f>
        <v>1082.9000000000001</v>
      </c>
      <c r="G91" s="6"/>
    </row>
    <row r="92" spans="2:7" x14ac:dyDescent="0.25">
      <c r="B92" s="7"/>
      <c r="E92" s="11"/>
      <c r="G92" s="6"/>
    </row>
    <row r="93" spans="2:7" x14ac:dyDescent="0.25">
      <c r="B93" s="7">
        <v>43070</v>
      </c>
      <c r="C93" t="s">
        <v>19</v>
      </c>
      <c r="D93" t="s">
        <v>36</v>
      </c>
      <c r="E93">
        <v>212.5</v>
      </c>
      <c r="F93">
        <v>3880</v>
      </c>
      <c r="G93" s="6">
        <f t="shared" si="1"/>
        <v>824500</v>
      </c>
    </row>
    <row r="94" spans="2:7" x14ac:dyDescent="0.25">
      <c r="B94" s="7">
        <v>43074</v>
      </c>
      <c r="C94" t="s">
        <v>19</v>
      </c>
      <c r="D94" t="s">
        <v>36</v>
      </c>
      <c r="E94">
        <v>216.4</v>
      </c>
      <c r="F94">
        <v>3880</v>
      </c>
      <c r="G94" s="6">
        <f t="shared" si="1"/>
        <v>839632</v>
      </c>
    </row>
    <row r="95" spans="2:7" x14ac:dyDescent="0.25">
      <c r="B95" s="7">
        <v>43082</v>
      </c>
      <c r="C95" t="s">
        <v>19</v>
      </c>
      <c r="D95" t="s">
        <v>36</v>
      </c>
      <c r="E95">
        <v>218.2</v>
      </c>
      <c r="F95">
        <v>3880</v>
      </c>
      <c r="G95" s="6">
        <f t="shared" si="1"/>
        <v>846616</v>
      </c>
    </row>
    <row r="96" spans="2:7" x14ac:dyDescent="0.25">
      <c r="E96" s="15">
        <f>SUM(E93:E95)</f>
        <v>647.09999999999991</v>
      </c>
    </row>
    <row r="98" spans="2:8" x14ac:dyDescent="0.25">
      <c r="B98" s="5" t="s">
        <v>38</v>
      </c>
      <c r="C98" s="5" t="s">
        <v>2</v>
      </c>
      <c r="D98" s="5" t="s">
        <v>31</v>
      </c>
      <c r="E98" s="5" t="s">
        <v>32</v>
      </c>
      <c r="F98" s="5" t="s">
        <v>33</v>
      </c>
      <c r="G98" s="5" t="s">
        <v>34</v>
      </c>
    </row>
    <row r="99" spans="2:8" ht="15" customHeight="1" x14ac:dyDescent="0.25">
      <c r="B99">
        <v>2016</v>
      </c>
      <c r="C99" t="s">
        <v>6</v>
      </c>
      <c r="G99" s="6">
        <f>E99*F99</f>
        <v>0</v>
      </c>
      <c r="H99" s="37" t="s">
        <v>42</v>
      </c>
    </row>
    <row r="100" spans="2:8" x14ac:dyDescent="0.25">
      <c r="B100">
        <v>2016</v>
      </c>
      <c r="C100" t="s">
        <v>9</v>
      </c>
      <c r="G100" s="6">
        <f t="shared" ref="G100:G112" si="2">E100*F100</f>
        <v>0</v>
      </c>
      <c r="H100" s="37"/>
    </row>
    <row r="101" spans="2:8" x14ac:dyDescent="0.25">
      <c r="B101">
        <v>2016</v>
      </c>
      <c r="C101" t="s">
        <v>10</v>
      </c>
      <c r="G101" s="6">
        <f t="shared" si="2"/>
        <v>0</v>
      </c>
      <c r="H101" s="37"/>
    </row>
    <row r="102" spans="2:8" x14ac:dyDescent="0.25">
      <c r="B102">
        <v>2016</v>
      </c>
      <c r="C102" t="s">
        <v>11</v>
      </c>
      <c r="G102" s="6">
        <f t="shared" si="2"/>
        <v>0</v>
      </c>
      <c r="H102" s="37"/>
    </row>
    <row r="103" spans="2:8" x14ac:dyDescent="0.25">
      <c r="B103">
        <v>2016</v>
      </c>
      <c r="C103" t="s">
        <v>12</v>
      </c>
      <c r="G103" s="6">
        <f t="shared" si="2"/>
        <v>0</v>
      </c>
      <c r="H103" s="37"/>
    </row>
    <row r="104" spans="2:8" x14ac:dyDescent="0.25">
      <c r="B104">
        <v>2016</v>
      </c>
      <c r="C104" t="s">
        <v>13</v>
      </c>
      <c r="G104" s="6">
        <f t="shared" si="2"/>
        <v>0</v>
      </c>
      <c r="H104" s="37"/>
    </row>
    <row r="105" spans="2:8" x14ac:dyDescent="0.25">
      <c r="B105">
        <v>2016</v>
      </c>
      <c r="C105" t="s">
        <v>14</v>
      </c>
      <c r="G105" s="6">
        <f t="shared" si="2"/>
        <v>0</v>
      </c>
      <c r="H105" s="37"/>
    </row>
    <row r="106" spans="2:8" x14ac:dyDescent="0.25">
      <c r="B106">
        <v>2016</v>
      </c>
      <c r="C106" t="s">
        <v>15</v>
      </c>
      <c r="G106" s="6">
        <f t="shared" si="2"/>
        <v>0</v>
      </c>
      <c r="H106" s="37"/>
    </row>
    <row r="107" spans="2:8" x14ac:dyDescent="0.25">
      <c r="B107">
        <v>2016</v>
      </c>
      <c r="C107" t="s">
        <v>16</v>
      </c>
      <c r="G107" s="6">
        <f t="shared" si="2"/>
        <v>0</v>
      </c>
      <c r="H107" s="37"/>
    </row>
    <row r="108" spans="2:8" x14ac:dyDescent="0.25">
      <c r="B108">
        <v>2016</v>
      </c>
      <c r="C108" t="s">
        <v>17</v>
      </c>
      <c r="G108" s="6">
        <f t="shared" si="2"/>
        <v>0</v>
      </c>
      <c r="H108" s="37"/>
    </row>
    <row r="109" spans="2:8" x14ac:dyDescent="0.25">
      <c r="B109">
        <v>2016</v>
      </c>
      <c r="C109" t="s">
        <v>18</v>
      </c>
      <c r="G109" s="6">
        <f t="shared" si="2"/>
        <v>0</v>
      </c>
      <c r="H109" s="37"/>
    </row>
    <row r="110" spans="2:8" x14ac:dyDescent="0.25">
      <c r="B110" s="7">
        <v>42705</v>
      </c>
      <c r="C110" t="s">
        <v>19</v>
      </c>
      <c r="D110" t="s">
        <v>36</v>
      </c>
      <c r="E110">
        <v>169.5</v>
      </c>
      <c r="F110">
        <v>3049</v>
      </c>
      <c r="G110" s="6">
        <f t="shared" si="2"/>
        <v>516805.5</v>
      </c>
      <c r="H110" s="17"/>
    </row>
    <row r="111" spans="2:8" x14ac:dyDescent="0.25">
      <c r="B111" s="7">
        <v>42717</v>
      </c>
      <c r="C111" t="s">
        <v>19</v>
      </c>
      <c r="D111" t="s">
        <v>36</v>
      </c>
      <c r="E111">
        <v>357.6</v>
      </c>
      <c r="F111">
        <v>3049</v>
      </c>
      <c r="G111" s="6">
        <f t="shared" si="2"/>
        <v>1090322.4000000001</v>
      </c>
    </row>
    <row r="112" spans="2:8" x14ac:dyDescent="0.25">
      <c r="B112" s="7">
        <v>42724</v>
      </c>
      <c r="C112" t="s">
        <v>19</v>
      </c>
      <c r="D112" t="s">
        <v>36</v>
      </c>
      <c r="E112">
        <v>182.1</v>
      </c>
      <c r="F112">
        <v>3049</v>
      </c>
      <c r="G112" s="6">
        <f t="shared" si="2"/>
        <v>555222.9</v>
      </c>
    </row>
    <row r="115" spans="2:7" x14ac:dyDescent="0.25">
      <c r="B115" s="5" t="s">
        <v>38</v>
      </c>
      <c r="C115" s="5" t="s">
        <v>2</v>
      </c>
      <c r="D115" s="5" t="s">
        <v>31</v>
      </c>
      <c r="E115" s="5" t="s">
        <v>32</v>
      </c>
      <c r="F115" s="5" t="s">
        <v>33</v>
      </c>
      <c r="G115" s="5" t="s">
        <v>34</v>
      </c>
    </row>
    <row r="116" spans="2:7" x14ac:dyDescent="0.25">
      <c r="B116" s="7">
        <v>42005</v>
      </c>
      <c r="C116" t="s">
        <v>6</v>
      </c>
      <c r="D116" t="s">
        <v>36</v>
      </c>
      <c r="E116">
        <v>228.5</v>
      </c>
      <c r="F116">
        <v>2496</v>
      </c>
      <c r="G116" s="6">
        <f t="shared" ref="G116:G160" si="3">E116*F116</f>
        <v>570336</v>
      </c>
    </row>
    <row r="117" spans="2:7" x14ac:dyDescent="0.25">
      <c r="B117" s="7">
        <v>42009</v>
      </c>
      <c r="C117" t="s">
        <v>6</v>
      </c>
      <c r="D117" t="s">
        <v>36</v>
      </c>
      <c r="E117">
        <v>240.9</v>
      </c>
      <c r="F117">
        <v>2496</v>
      </c>
      <c r="G117" s="6">
        <f t="shared" si="3"/>
        <v>601286.40000000002</v>
      </c>
    </row>
    <row r="118" spans="2:7" x14ac:dyDescent="0.25">
      <c r="B118" s="7">
        <v>42010</v>
      </c>
      <c r="C118" t="s">
        <v>6</v>
      </c>
      <c r="D118" t="s">
        <v>36</v>
      </c>
      <c r="E118">
        <v>333</v>
      </c>
      <c r="F118">
        <v>2496</v>
      </c>
      <c r="G118" s="6">
        <f t="shared" si="3"/>
        <v>831168</v>
      </c>
    </row>
    <row r="119" spans="2:7" x14ac:dyDescent="0.25">
      <c r="B119" s="7">
        <v>42013</v>
      </c>
      <c r="C119" t="s">
        <v>6</v>
      </c>
      <c r="D119" t="s">
        <v>36</v>
      </c>
      <c r="E119">
        <v>233.2</v>
      </c>
      <c r="F119">
        <v>2496</v>
      </c>
      <c r="G119" s="6">
        <f t="shared" si="3"/>
        <v>582067.19999999995</v>
      </c>
    </row>
    <row r="120" spans="2:7" x14ac:dyDescent="0.25">
      <c r="B120" s="7">
        <v>42017</v>
      </c>
      <c r="C120" t="s">
        <v>6</v>
      </c>
      <c r="D120" t="s">
        <v>36</v>
      </c>
      <c r="E120">
        <v>229.9</v>
      </c>
      <c r="F120">
        <v>2496</v>
      </c>
      <c r="G120" s="6">
        <f t="shared" si="3"/>
        <v>573830.40000000002</v>
      </c>
    </row>
    <row r="121" spans="2:7" x14ac:dyDescent="0.25">
      <c r="B121" s="7">
        <v>42025</v>
      </c>
      <c r="C121" t="s">
        <v>6</v>
      </c>
      <c r="D121" t="s">
        <v>36</v>
      </c>
      <c r="E121">
        <v>403</v>
      </c>
      <c r="F121">
        <v>2366</v>
      </c>
      <c r="G121" s="6">
        <f t="shared" si="3"/>
        <v>953498</v>
      </c>
    </row>
    <row r="122" spans="2:7" x14ac:dyDescent="0.25">
      <c r="B122" s="7">
        <v>42036</v>
      </c>
      <c r="C122" t="s">
        <v>9</v>
      </c>
      <c r="D122" t="s">
        <v>36</v>
      </c>
      <c r="E122">
        <v>319.60000000000002</v>
      </c>
      <c r="F122">
        <v>2366</v>
      </c>
      <c r="G122" s="6">
        <f t="shared" si="3"/>
        <v>756173.60000000009</v>
      </c>
    </row>
    <row r="123" spans="2:7" x14ac:dyDescent="0.25">
      <c r="B123" s="7">
        <v>42039</v>
      </c>
      <c r="C123" t="s">
        <v>9</v>
      </c>
      <c r="D123" t="s">
        <v>36</v>
      </c>
      <c r="E123">
        <v>396.1</v>
      </c>
      <c r="F123">
        <v>2366</v>
      </c>
      <c r="G123" s="6">
        <f t="shared" si="3"/>
        <v>937172.60000000009</v>
      </c>
    </row>
    <row r="124" spans="2:7" x14ac:dyDescent="0.25">
      <c r="B124" s="7">
        <v>42045</v>
      </c>
      <c r="C124" t="s">
        <v>9</v>
      </c>
      <c r="D124" t="s">
        <v>36</v>
      </c>
      <c r="E124">
        <v>202.4</v>
      </c>
      <c r="F124">
        <v>2366</v>
      </c>
      <c r="G124" s="6">
        <f t="shared" si="3"/>
        <v>478878.4</v>
      </c>
    </row>
    <row r="125" spans="2:7" x14ac:dyDescent="0.25">
      <c r="B125" s="7">
        <v>42053</v>
      </c>
      <c r="C125" t="s">
        <v>9</v>
      </c>
      <c r="D125" t="s">
        <v>36</v>
      </c>
      <c r="E125">
        <v>331.2</v>
      </c>
      <c r="F125">
        <v>2326</v>
      </c>
      <c r="G125" s="6">
        <f t="shared" si="3"/>
        <v>770371.2</v>
      </c>
    </row>
    <row r="126" spans="2:7" x14ac:dyDescent="0.25">
      <c r="B126" s="7">
        <v>42064</v>
      </c>
      <c r="C126" t="s">
        <v>10</v>
      </c>
      <c r="D126" t="s">
        <v>36</v>
      </c>
      <c r="E126">
        <v>229.2</v>
      </c>
      <c r="F126">
        <v>2326</v>
      </c>
      <c r="G126" s="6">
        <f t="shared" si="3"/>
        <v>533119.19999999995</v>
      </c>
    </row>
    <row r="127" spans="2:7" x14ac:dyDescent="0.25">
      <c r="B127" s="7">
        <v>42067</v>
      </c>
      <c r="C127" t="s">
        <v>10</v>
      </c>
      <c r="D127" t="s">
        <v>36</v>
      </c>
      <c r="E127">
        <v>275.8</v>
      </c>
      <c r="F127">
        <v>2356</v>
      </c>
      <c r="G127" s="6">
        <f t="shared" si="3"/>
        <v>649784.80000000005</v>
      </c>
    </row>
    <row r="128" spans="2:7" x14ac:dyDescent="0.25">
      <c r="B128" s="7">
        <v>42075</v>
      </c>
      <c r="C128" t="s">
        <v>10</v>
      </c>
      <c r="D128" t="s">
        <v>36</v>
      </c>
      <c r="E128">
        <v>272.89999999999998</v>
      </c>
      <c r="F128">
        <v>2326</v>
      </c>
      <c r="G128" s="6">
        <f t="shared" si="3"/>
        <v>634765.39999999991</v>
      </c>
    </row>
    <row r="129" spans="2:7" x14ac:dyDescent="0.25">
      <c r="B129" s="7">
        <v>42082</v>
      </c>
      <c r="C129" t="s">
        <v>10</v>
      </c>
      <c r="D129" t="s">
        <v>36</v>
      </c>
      <c r="E129">
        <v>315.2</v>
      </c>
      <c r="F129">
        <v>2418</v>
      </c>
      <c r="G129" s="6">
        <f t="shared" si="3"/>
        <v>762153.6</v>
      </c>
    </row>
    <row r="130" spans="2:7" x14ac:dyDescent="0.25">
      <c r="B130" s="7">
        <v>42095</v>
      </c>
      <c r="C130" t="s">
        <v>11</v>
      </c>
      <c r="D130" t="s">
        <v>36</v>
      </c>
      <c r="E130">
        <v>174.9</v>
      </c>
      <c r="F130">
        <v>2418</v>
      </c>
      <c r="G130" s="6">
        <f t="shared" si="3"/>
        <v>422908.2</v>
      </c>
    </row>
    <row r="131" spans="2:7" x14ac:dyDescent="0.25">
      <c r="B131" s="7">
        <v>42095</v>
      </c>
      <c r="C131" t="s">
        <v>11</v>
      </c>
      <c r="D131" t="s">
        <v>36</v>
      </c>
      <c r="E131">
        <v>181.2</v>
      </c>
      <c r="F131">
        <v>2418</v>
      </c>
      <c r="G131" s="6">
        <f t="shared" si="3"/>
        <v>438141.6</v>
      </c>
    </row>
    <row r="132" spans="2:7" x14ac:dyDescent="0.25">
      <c r="B132" s="7">
        <v>42101</v>
      </c>
      <c r="C132" t="s">
        <v>11</v>
      </c>
      <c r="D132" t="s">
        <v>36</v>
      </c>
      <c r="E132">
        <v>123.2</v>
      </c>
      <c r="F132">
        <v>2418</v>
      </c>
      <c r="G132" s="6">
        <f t="shared" si="3"/>
        <v>297897.60000000003</v>
      </c>
    </row>
    <row r="133" spans="2:7" x14ac:dyDescent="0.25">
      <c r="B133" s="7">
        <v>42115</v>
      </c>
      <c r="C133" t="s">
        <v>11</v>
      </c>
      <c r="D133" t="s">
        <v>36</v>
      </c>
      <c r="E133">
        <v>167.5</v>
      </c>
      <c r="F133">
        <v>2418</v>
      </c>
      <c r="G133" s="6">
        <f t="shared" si="3"/>
        <v>405015</v>
      </c>
    </row>
    <row r="134" spans="2:7" x14ac:dyDescent="0.25">
      <c r="B134" s="7">
        <v>42125</v>
      </c>
      <c r="C134" t="s">
        <v>12</v>
      </c>
      <c r="D134" t="s">
        <v>36</v>
      </c>
      <c r="E134">
        <v>405.9</v>
      </c>
      <c r="F134">
        <v>2418</v>
      </c>
      <c r="G134" s="6">
        <f t="shared" si="3"/>
        <v>981466.2</v>
      </c>
    </row>
    <row r="135" spans="2:7" x14ac:dyDescent="0.25">
      <c r="B135" s="7">
        <v>42129</v>
      </c>
      <c r="C135" t="s">
        <v>12</v>
      </c>
      <c r="D135" t="s">
        <v>36</v>
      </c>
      <c r="E135">
        <v>199.9</v>
      </c>
      <c r="F135">
        <v>2418</v>
      </c>
      <c r="G135" s="6">
        <f t="shared" si="3"/>
        <v>483358.2</v>
      </c>
    </row>
    <row r="136" spans="2:7" x14ac:dyDescent="0.25">
      <c r="B136" s="7">
        <v>42156</v>
      </c>
      <c r="C136" t="s">
        <v>13</v>
      </c>
      <c r="D136" t="s">
        <v>36</v>
      </c>
      <c r="E136">
        <v>180.2</v>
      </c>
      <c r="F136">
        <v>2388</v>
      </c>
      <c r="G136" s="6">
        <f t="shared" si="3"/>
        <v>430317.6</v>
      </c>
    </row>
    <row r="137" spans="2:7" x14ac:dyDescent="0.25">
      <c r="B137" s="7">
        <v>42157</v>
      </c>
      <c r="C137" t="s">
        <v>13</v>
      </c>
      <c r="D137" t="s">
        <v>36</v>
      </c>
      <c r="E137">
        <v>143.30000000000001</v>
      </c>
      <c r="F137">
        <v>2388</v>
      </c>
      <c r="G137" s="6">
        <f t="shared" si="3"/>
        <v>342200.4</v>
      </c>
    </row>
    <row r="138" spans="2:7" x14ac:dyDescent="0.25">
      <c r="B138" s="7">
        <v>42164</v>
      </c>
      <c r="C138" t="s">
        <v>13</v>
      </c>
      <c r="D138" t="s">
        <v>36</v>
      </c>
      <c r="E138">
        <v>327.8</v>
      </c>
      <c r="F138">
        <v>2388</v>
      </c>
      <c r="G138" s="6">
        <f t="shared" si="3"/>
        <v>782786.4</v>
      </c>
    </row>
    <row r="139" spans="2:7" x14ac:dyDescent="0.25">
      <c r="B139" s="7">
        <v>42171</v>
      </c>
      <c r="C139" t="s">
        <v>13</v>
      </c>
      <c r="D139" t="s">
        <v>36</v>
      </c>
      <c r="E139">
        <v>299</v>
      </c>
      <c r="F139">
        <v>2388</v>
      </c>
      <c r="G139" s="6">
        <f t="shared" si="3"/>
        <v>714012</v>
      </c>
    </row>
    <row r="140" spans="2:7" x14ac:dyDescent="0.25">
      <c r="B140" s="7">
        <v>42172</v>
      </c>
      <c r="C140" t="s">
        <v>13</v>
      </c>
      <c r="D140" t="s">
        <v>36</v>
      </c>
      <c r="E140">
        <v>295.89999999999998</v>
      </c>
      <c r="F140">
        <v>2418</v>
      </c>
      <c r="G140" s="6">
        <f t="shared" si="3"/>
        <v>715486.2</v>
      </c>
    </row>
    <row r="141" spans="2:7" x14ac:dyDescent="0.25">
      <c r="B141" s="7">
        <v>42186</v>
      </c>
      <c r="C141" t="s">
        <v>14</v>
      </c>
      <c r="D141" t="s">
        <v>36</v>
      </c>
      <c r="E141">
        <v>377.3</v>
      </c>
      <c r="F141">
        <v>2388</v>
      </c>
      <c r="G141" s="6">
        <f t="shared" si="3"/>
        <v>900992.4</v>
      </c>
    </row>
    <row r="142" spans="2:7" x14ac:dyDescent="0.25">
      <c r="B142" s="7">
        <v>42192</v>
      </c>
      <c r="C142" t="s">
        <v>14</v>
      </c>
      <c r="D142" t="s">
        <v>36</v>
      </c>
      <c r="E142">
        <v>189.7</v>
      </c>
      <c r="F142">
        <v>2388</v>
      </c>
      <c r="G142" s="6">
        <f t="shared" si="3"/>
        <v>453003.6</v>
      </c>
    </row>
    <row r="143" spans="2:7" x14ac:dyDescent="0.25">
      <c r="B143" s="7">
        <v>42199</v>
      </c>
      <c r="C143" t="s">
        <v>14</v>
      </c>
      <c r="D143" t="s">
        <v>36</v>
      </c>
      <c r="E143">
        <v>132.5</v>
      </c>
      <c r="F143">
        <v>2388</v>
      </c>
      <c r="G143" s="6">
        <f t="shared" si="3"/>
        <v>316410</v>
      </c>
    </row>
    <row r="144" spans="2:7" x14ac:dyDescent="0.25">
      <c r="B144" s="7">
        <v>42217</v>
      </c>
      <c r="C144" t="s">
        <v>15</v>
      </c>
      <c r="D144" t="s">
        <v>36</v>
      </c>
      <c r="E144">
        <v>157.4</v>
      </c>
      <c r="F144">
        <v>2738</v>
      </c>
      <c r="G144" s="6">
        <f t="shared" si="3"/>
        <v>430961.2</v>
      </c>
    </row>
    <row r="145" spans="2:7" x14ac:dyDescent="0.25">
      <c r="B145" s="7">
        <v>42217</v>
      </c>
      <c r="C145" t="s">
        <v>15</v>
      </c>
      <c r="D145" t="s">
        <v>36</v>
      </c>
      <c r="E145">
        <v>148.5</v>
      </c>
      <c r="F145">
        <v>2738</v>
      </c>
      <c r="G145" s="6">
        <f t="shared" si="3"/>
        <v>406593</v>
      </c>
    </row>
    <row r="146" spans="2:7" x14ac:dyDescent="0.25">
      <c r="B146" s="7">
        <v>42220</v>
      </c>
      <c r="C146" t="s">
        <v>15</v>
      </c>
      <c r="D146" t="s">
        <v>36</v>
      </c>
      <c r="E146">
        <v>128</v>
      </c>
      <c r="F146">
        <v>2738</v>
      </c>
      <c r="G146" s="6">
        <f t="shared" si="3"/>
        <v>350464</v>
      </c>
    </row>
    <row r="147" spans="2:7" x14ac:dyDescent="0.25">
      <c r="B147" s="7">
        <v>42227</v>
      </c>
      <c r="C147" t="s">
        <v>15</v>
      </c>
      <c r="D147" t="s">
        <v>36</v>
      </c>
      <c r="E147">
        <v>165</v>
      </c>
      <c r="F147">
        <v>2738</v>
      </c>
      <c r="G147" s="6">
        <f t="shared" si="3"/>
        <v>451770</v>
      </c>
    </row>
    <row r="148" spans="2:7" x14ac:dyDescent="0.25">
      <c r="B148" s="7">
        <v>42234</v>
      </c>
      <c r="C148" t="s">
        <v>15</v>
      </c>
      <c r="D148" t="s">
        <v>36</v>
      </c>
      <c r="E148">
        <v>196.7</v>
      </c>
      <c r="F148">
        <v>2814</v>
      </c>
      <c r="G148" s="6">
        <f t="shared" si="3"/>
        <v>553513.79999999993</v>
      </c>
    </row>
    <row r="149" spans="2:7" x14ac:dyDescent="0.25">
      <c r="B149" s="7">
        <v>42248</v>
      </c>
      <c r="C149" t="s">
        <v>16</v>
      </c>
      <c r="D149" t="s">
        <v>36</v>
      </c>
      <c r="E149">
        <v>319.7</v>
      </c>
      <c r="F149">
        <v>2814</v>
      </c>
      <c r="G149" s="6">
        <f t="shared" si="3"/>
        <v>899635.79999999993</v>
      </c>
    </row>
    <row r="150" spans="2:7" x14ac:dyDescent="0.25">
      <c r="B150" s="7">
        <v>42249</v>
      </c>
      <c r="C150" t="s">
        <v>16</v>
      </c>
      <c r="D150" t="s">
        <v>36</v>
      </c>
      <c r="E150">
        <v>227.3</v>
      </c>
      <c r="F150">
        <v>2814</v>
      </c>
      <c r="G150" s="6">
        <f t="shared" si="3"/>
        <v>639622.20000000007</v>
      </c>
    </row>
    <row r="151" spans="2:7" x14ac:dyDescent="0.25">
      <c r="B151" s="7">
        <v>42255</v>
      </c>
      <c r="C151" t="s">
        <v>16</v>
      </c>
      <c r="D151" t="s">
        <v>36</v>
      </c>
      <c r="E151">
        <v>179.3</v>
      </c>
      <c r="F151">
        <v>2814</v>
      </c>
      <c r="G151" s="6">
        <f t="shared" si="3"/>
        <v>504550.2</v>
      </c>
    </row>
    <row r="152" spans="2:7" x14ac:dyDescent="0.25">
      <c r="B152" s="7">
        <v>42262</v>
      </c>
      <c r="C152" t="s">
        <v>16</v>
      </c>
      <c r="D152" t="s">
        <v>36</v>
      </c>
      <c r="E152">
        <v>153.5</v>
      </c>
      <c r="F152">
        <v>2878</v>
      </c>
      <c r="G152" s="6">
        <f t="shared" si="3"/>
        <v>441773</v>
      </c>
    </row>
    <row r="153" spans="2:7" x14ac:dyDescent="0.25">
      <c r="B153" s="7">
        <v>42278</v>
      </c>
      <c r="C153" t="s">
        <v>17</v>
      </c>
      <c r="D153" t="s">
        <v>36</v>
      </c>
      <c r="E153">
        <v>153.19999999999999</v>
      </c>
      <c r="F153">
        <v>2878</v>
      </c>
      <c r="G153" s="6">
        <f t="shared" si="3"/>
        <v>440909.6</v>
      </c>
    </row>
    <row r="154" spans="2:7" x14ac:dyDescent="0.25">
      <c r="B154" s="7">
        <v>42278</v>
      </c>
      <c r="C154" t="s">
        <v>17</v>
      </c>
      <c r="D154" t="s">
        <v>36</v>
      </c>
      <c r="E154">
        <v>194.9</v>
      </c>
      <c r="F154">
        <v>2878</v>
      </c>
      <c r="G154" s="6">
        <f t="shared" si="3"/>
        <v>560922.20000000007</v>
      </c>
    </row>
    <row r="155" spans="2:7" x14ac:dyDescent="0.25">
      <c r="B155" s="7">
        <v>42283</v>
      </c>
      <c r="C155" t="s">
        <v>17</v>
      </c>
      <c r="D155" t="s">
        <v>36</v>
      </c>
      <c r="E155">
        <v>148.6</v>
      </c>
      <c r="F155">
        <v>2878</v>
      </c>
      <c r="G155" s="6">
        <f t="shared" si="3"/>
        <v>427670.8</v>
      </c>
    </row>
    <row r="156" spans="2:7" x14ac:dyDescent="0.25">
      <c r="B156" s="7">
        <v>42309</v>
      </c>
      <c r="C156" t="s">
        <v>18</v>
      </c>
      <c r="D156" t="s">
        <v>36</v>
      </c>
      <c r="E156">
        <v>413.5</v>
      </c>
      <c r="F156">
        <v>2878</v>
      </c>
      <c r="G156" s="6">
        <f t="shared" si="3"/>
        <v>1190053</v>
      </c>
    </row>
    <row r="157" spans="2:7" x14ac:dyDescent="0.25">
      <c r="B157" s="7">
        <v>42311</v>
      </c>
      <c r="C157" t="s">
        <v>18</v>
      </c>
      <c r="D157" t="s">
        <v>36</v>
      </c>
      <c r="E157">
        <v>183.6</v>
      </c>
      <c r="F157">
        <v>2878</v>
      </c>
      <c r="G157" s="6">
        <f t="shared" si="3"/>
        <v>528400.79999999993</v>
      </c>
    </row>
    <row r="158" spans="2:7" x14ac:dyDescent="0.25">
      <c r="B158" s="7">
        <v>42318</v>
      </c>
      <c r="C158" t="s">
        <v>18</v>
      </c>
      <c r="D158" t="s">
        <v>36</v>
      </c>
      <c r="E158">
        <v>186.2</v>
      </c>
      <c r="F158">
        <v>2878</v>
      </c>
      <c r="G158" s="6">
        <f t="shared" si="3"/>
        <v>535883.6</v>
      </c>
    </row>
    <row r="159" spans="2:7" x14ac:dyDescent="0.25">
      <c r="B159" s="7">
        <v>42339</v>
      </c>
      <c r="C159" t="s">
        <v>19</v>
      </c>
      <c r="D159" t="s">
        <v>36</v>
      </c>
      <c r="E159">
        <v>177</v>
      </c>
      <c r="F159">
        <v>3049</v>
      </c>
      <c r="G159" s="6">
        <f t="shared" si="3"/>
        <v>539673</v>
      </c>
    </row>
    <row r="160" spans="2:7" x14ac:dyDescent="0.25">
      <c r="B160" s="7">
        <v>42340</v>
      </c>
      <c r="C160" t="s">
        <v>19</v>
      </c>
      <c r="D160" t="s">
        <v>36</v>
      </c>
      <c r="E160">
        <v>222.2</v>
      </c>
      <c r="F160">
        <v>3049</v>
      </c>
      <c r="G160" s="6">
        <f t="shared" si="3"/>
        <v>677487.79999999993</v>
      </c>
    </row>
    <row r="161" spans="2:7" x14ac:dyDescent="0.25">
      <c r="B161" s="7"/>
      <c r="G161" s="6"/>
    </row>
    <row r="166" spans="2:7" x14ac:dyDescent="0.25">
      <c r="B166" s="5" t="s">
        <v>38</v>
      </c>
      <c r="C166" s="5" t="s">
        <v>2</v>
      </c>
      <c r="D166" s="5" t="s">
        <v>31</v>
      </c>
      <c r="E166" s="5" t="s">
        <v>32</v>
      </c>
      <c r="F166" s="5" t="s">
        <v>33</v>
      </c>
      <c r="G166" s="5" t="s">
        <v>34</v>
      </c>
    </row>
    <row r="167" spans="2:7" x14ac:dyDescent="0.25">
      <c r="B167" s="7">
        <v>41982</v>
      </c>
      <c r="C167" t="s">
        <v>19</v>
      </c>
      <c r="D167" t="s">
        <v>36</v>
      </c>
      <c r="E167">
        <v>329.2</v>
      </c>
      <c r="F167">
        <v>2526</v>
      </c>
      <c r="G167" s="6">
        <f t="shared" ref="G167" si="4">E167*F167</f>
        <v>831559.2</v>
      </c>
    </row>
    <row r="168" spans="2:7" x14ac:dyDescent="0.25">
      <c r="G168" s="6"/>
    </row>
    <row r="169" spans="2:7" x14ac:dyDescent="0.25">
      <c r="G169" s="6"/>
    </row>
  </sheetData>
  <mergeCells count="4">
    <mergeCell ref="B5:G5"/>
    <mergeCell ref="H99:H109"/>
    <mergeCell ref="A1:C3"/>
    <mergeCell ref="D1:G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topLeftCell="D10" workbookViewId="0">
      <selection activeCell="K14" sqref="K14"/>
    </sheetView>
  </sheetViews>
  <sheetFormatPr baseColWidth="10" defaultRowHeight="15" x14ac:dyDescent="0.25"/>
  <cols>
    <col min="3" max="3" width="17.140625" customWidth="1"/>
    <col min="4" max="5" width="23" customWidth="1"/>
    <col min="10" max="10" width="26.140625" customWidth="1"/>
    <col min="11" max="11" width="20.85546875" customWidth="1"/>
    <col min="12" max="12" width="17.42578125" customWidth="1"/>
    <col min="13" max="13" width="20" customWidth="1"/>
    <col min="14" max="14" width="14.42578125" customWidth="1"/>
  </cols>
  <sheetData>
    <row r="1" spans="1:13" ht="15" customHeight="1" x14ac:dyDescent="0.25">
      <c r="A1" s="30"/>
      <c r="B1" s="30"/>
      <c r="C1" s="30"/>
      <c r="D1" s="34" t="s">
        <v>60</v>
      </c>
      <c r="E1" s="35"/>
      <c r="F1" s="35"/>
      <c r="G1" s="35"/>
      <c r="H1" s="35"/>
    </row>
    <row r="2" spans="1:13" x14ac:dyDescent="0.25">
      <c r="A2" s="30"/>
      <c r="B2" s="30"/>
      <c r="C2" s="30"/>
      <c r="D2" s="34"/>
      <c r="E2" s="35"/>
      <c r="F2" s="35"/>
      <c r="G2" s="35"/>
      <c r="H2" s="35"/>
    </row>
    <row r="3" spans="1:13" x14ac:dyDescent="0.25">
      <c r="A3" s="30"/>
      <c r="B3" s="30"/>
      <c r="C3" s="30"/>
      <c r="D3" s="34"/>
      <c r="E3" s="35"/>
      <c r="F3" s="35"/>
      <c r="G3" s="35"/>
      <c r="H3" s="35"/>
    </row>
    <row r="5" spans="1:13" ht="17.25" x14ac:dyDescent="0.25">
      <c r="B5" s="29" t="s">
        <v>41</v>
      </c>
      <c r="C5" s="29"/>
      <c r="D5" s="29"/>
      <c r="E5" s="29"/>
      <c r="F5" s="29"/>
      <c r="J5" s="22" t="s">
        <v>43</v>
      </c>
      <c r="K5" s="22" t="s">
        <v>44</v>
      </c>
      <c r="L5" s="21"/>
      <c r="M5" s="21"/>
    </row>
    <row r="6" spans="1:13" x14ac:dyDescent="0.25">
      <c r="J6">
        <v>617</v>
      </c>
      <c r="K6">
        <f>J6/12</f>
        <v>51.416666666666664</v>
      </c>
    </row>
    <row r="7" spans="1:13" x14ac:dyDescent="0.25">
      <c r="B7" s="12" t="s">
        <v>0</v>
      </c>
      <c r="C7" s="12" t="s">
        <v>1</v>
      </c>
      <c r="D7" s="12" t="s">
        <v>2</v>
      </c>
      <c r="E7" s="12" t="s">
        <v>4</v>
      </c>
      <c r="F7" s="12" t="s">
        <v>3</v>
      </c>
      <c r="G7" s="12" t="s">
        <v>45</v>
      </c>
      <c r="H7" s="12" t="s">
        <v>46</v>
      </c>
    </row>
    <row r="8" spans="1:13" x14ac:dyDescent="0.25">
      <c r="B8">
        <v>2018</v>
      </c>
      <c r="C8" t="s">
        <v>23</v>
      </c>
      <c r="D8" t="s">
        <v>26</v>
      </c>
      <c r="E8">
        <v>697200</v>
      </c>
      <c r="F8">
        <v>145</v>
      </c>
      <c r="G8">
        <f>$K$6*2</f>
        <v>102.83333333333333</v>
      </c>
      <c r="H8">
        <f>SUM((F8:G8))</f>
        <v>247.83333333333331</v>
      </c>
      <c r="J8">
        <f>(((L18*1000)/30)/24)/3600</f>
        <v>9.5293209876543217E-2</v>
      </c>
    </row>
    <row r="9" spans="1:13" x14ac:dyDescent="0.25">
      <c r="B9">
        <v>2018</v>
      </c>
      <c r="C9" t="s">
        <v>23</v>
      </c>
      <c r="D9" t="s">
        <v>24</v>
      </c>
    </row>
    <row r="10" spans="1:13" x14ac:dyDescent="0.25">
      <c r="B10">
        <v>2018</v>
      </c>
      <c r="C10" t="s">
        <v>23</v>
      </c>
      <c r="D10" t="s">
        <v>27</v>
      </c>
    </row>
    <row r="11" spans="1:13" x14ac:dyDescent="0.25">
      <c r="B11">
        <v>2018</v>
      </c>
      <c r="C11" t="s">
        <v>23</v>
      </c>
      <c r="D11" t="s">
        <v>28</v>
      </c>
    </row>
    <row r="12" spans="1:13" x14ac:dyDescent="0.25">
      <c r="B12">
        <v>2018</v>
      </c>
      <c r="C12" t="s">
        <v>23</v>
      </c>
      <c r="D12" t="s">
        <v>29</v>
      </c>
    </row>
    <row r="13" spans="1:13" x14ac:dyDescent="0.25">
      <c r="B13">
        <v>2018</v>
      </c>
      <c r="C13" s="4" t="s">
        <v>23</v>
      </c>
      <c r="D13" s="4" t="s">
        <v>30</v>
      </c>
      <c r="F13" s="4"/>
    </row>
    <row r="17" spans="2:16" s="23" customFormat="1" ht="54.75" customHeight="1" x14ac:dyDescent="0.25">
      <c r="F17" s="23">
        <v>0</v>
      </c>
      <c r="J17" s="26" t="s">
        <v>47</v>
      </c>
      <c r="K17" s="26" t="s">
        <v>48</v>
      </c>
      <c r="L17" s="27" t="s">
        <v>49</v>
      </c>
      <c r="M17" s="41" t="s">
        <v>50</v>
      </c>
      <c r="N17" s="42"/>
    </row>
    <row r="18" spans="2:16" x14ac:dyDescent="0.25">
      <c r="B18" s="12" t="s">
        <v>0</v>
      </c>
      <c r="C18" s="12" t="s">
        <v>1</v>
      </c>
      <c r="D18" s="12" t="s">
        <v>2</v>
      </c>
      <c r="E18" s="12" t="s">
        <v>4</v>
      </c>
      <c r="F18" s="12" t="s">
        <v>3</v>
      </c>
      <c r="G18" s="12" t="s">
        <v>45</v>
      </c>
      <c r="H18" s="12" t="s">
        <v>46</v>
      </c>
      <c r="J18" s="24">
        <v>102</v>
      </c>
      <c r="K18" s="24">
        <v>145</v>
      </c>
      <c r="L18" s="25">
        <f>SUM(J18:K18)</f>
        <v>247</v>
      </c>
      <c r="M18" s="39">
        <f>((((0.46*3600)/1000)*24)*30)</f>
        <v>1192.32</v>
      </c>
      <c r="N18" s="40"/>
    </row>
    <row r="19" spans="2:16" x14ac:dyDescent="0.25">
      <c r="B19">
        <v>2017</v>
      </c>
      <c r="C19" t="s">
        <v>23</v>
      </c>
      <c r="D19" t="s">
        <v>26</v>
      </c>
      <c r="E19">
        <v>102800</v>
      </c>
      <c r="F19">
        <v>59</v>
      </c>
      <c r="H19">
        <f>SUM(F19:G19)</f>
        <v>59</v>
      </c>
      <c r="M19" s="39">
        <f>((((0.778*3600)/1000)*24)*30)</f>
        <v>2016.576</v>
      </c>
      <c r="N19" s="40"/>
    </row>
    <row r="20" spans="2:16" x14ac:dyDescent="0.25">
      <c r="B20">
        <v>2017</v>
      </c>
      <c r="C20" t="s">
        <v>23</v>
      </c>
      <c r="D20" t="s">
        <v>24</v>
      </c>
      <c r="E20">
        <v>61000</v>
      </c>
      <c r="F20">
        <v>33</v>
      </c>
      <c r="G20">
        <f>$K$6*1</f>
        <v>51.416666666666664</v>
      </c>
      <c r="H20">
        <f t="shared" ref="H20:H24" si="0">SUM(F20:G20)</f>
        <v>84.416666666666657</v>
      </c>
      <c r="M20" s="39">
        <f>((((0.85*3600)/1000)*24)*30)</f>
        <v>2203.1999999999998</v>
      </c>
      <c r="N20" s="40"/>
    </row>
    <row r="21" spans="2:16" x14ac:dyDescent="0.25">
      <c r="B21">
        <v>2017</v>
      </c>
      <c r="C21" t="s">
        <v>23</v>
      </c>
      <c r="D21" t="s">
        <v>27</v>
      </c>
      <c r="E21">
        <v>55700</v>
      </c>
      <c r="F21">
        <v>30</v>
      </c>
      <c r="G21">
        <f>$K$6*2</f>
        <v>102.83333333333333</v>
      </c>
      <c r="H21">
        <f t="shared" si="0"/>
        <v>132.83333333333331</v>
      </c>
      <c r="M21" s="39">
        <f>((((0.405*3600)/1000)*24)*30)</f>
        <v>1049.76</v>
      </c>
      <c r="N21" s="40"/>
    </row>
    <row r="22" spans="2:16" x14ac:dyDescent="0.25">
      <c r="B22">
        <v>2017</v>
      </c>
      <c r="C22" t="s">
        <v>23</v>
      </c>
      <c r="D22" t="s">
        <v>28</v>
      </c>
      <c r="E22">
        <v>321200</v>
      </c>
      <c r="F22">
        <v>98</v>
      </c>
      <c r="G22">
        <f t="shared" ref="G22:G24" si="1">$K$6*2</f>
        <v>102.83333333333333</v>
      </c>
      <c r="H22">
        <f t="shared" si="0"/>
        <v>200.83333333333331</v>
      </c>
    </row>
    <row r="23" spans="2:16" x14ac:dyDescent="0.25">
      <c r="B23">
        <v>2017</v>
      </c>
      <c r="C23" t="s">
        <v>23</v>
      </c>
      <c r="D23" t="s">
        <v>29</v>
      </c>
      <c r="E23">
        <v>132500</v>
      </c>
      <c r="F23">
        <v>63</v>
      </c>
      <c r="G23">
        <f t="shared" si="1"/>
        <v>102.83333333333333</v>
      </c>
      <c r="H23">
        <f t="shared" si="0"/>
        <v>165.83333333333331</v>
      </c>
    </row>
    <row r="24" spans="2:16" x14ac:dyDescent="0.25">
      <c r="B24" s="4">
        <v>2017</v>
      </c>
      <c r="C24" s="4" t="s">
        <v>23</v>
      </c>
      <c r="D24" s="4" t="s">
        <v>30</v>
      </c>
      <c r="E24" s="4">
        <v>54200</v>
      </c>
      <c r="F24" s="4">
        <v>29</v>
      </c>
      <c r="G24">
        <f t="shared" si="1"/>
        <v>102.83333333333333</v>
      </c>
      <c r="H24">
        <f t="shared" si="0"/>
        <v>131.83333333333331</v>
      </c>
    </row>
    <row r="25" spans="2:16" x14ac:dyDescent="0.25">
      <c r="B25" s="38" t="s">
        <v>20</v>
      </c>
      <c r="C25" s="38"/>
      <c r="D25" s="38"/>
      <c r="E25">
        <f>SUM(E19:E24)</f>
        <v>727400</v>
      </c>
      <c r="F25">
        <f>SUM(F19:F24)</f>
        <v>312</v>
      </c>
      <c r="G25">
        <f>SUM(G19:G24)</f>
        <v>462.74999999999994</v>
      </c>
    </row>
    <row r="27" spans="2:16" x14ac:dyDescent="0.25">
      <c r="B27" s="12" t="s">
        <v>0</v>
      </c>
      <c r="C27" s="12" t="s">
        <v>1</v>
      </c>
      <c r="D27" s="12" t="s">
        <v>2</v>
      </c>
      <c r="E27" s="12" t="s">
        <v>4</v>
      </c>
      <c r="F27" s="12" t="s">
        <v>3</v>
      </c>
    </row>
    <row r="28" spans="2:16" x14ac:dyDescent="0.25">
      <c r="B28">
        <v>2016</v>
      </c>
      <c r="C28" t="s">
        <v>23</v>
      </c>
      <c r="D28" t="s">
        <v>25</v>
      </c>
      <c r="E28">
        <v>39200</v>
      </c>
      <c r="F28">
        <v>24</v>
      </c>
    </row>
    <row r="29" spans="2:16" x14ac:dyDescent="0.25">
      <c r="L29" s="1" t="s">
        <v>57</v>
      </c>
      <c r="N29" t="s">
        <v>58</v>
      </c>
    </row>
    <row r="30" spans="2:16" x14ac:dyDescent="0.25">
      <c r="J30" t="s">
        <v>52</v>
      </c>
      <c r="K30" t="s">
        <v>51</v>
      </c>
      <c r="P30">
        <f>3600*24</f>
        <v>86400</v>
      </c>
    </row>
    <row r="31" spans="2:16" x14ac:dyDescent="0.25">
      <c r="J31" t="s">
        <v>53</v>
      </c>
      <c r="K31" t="s">
        <v>54</v>
      </c>
      <c r="L31">
        <f t="shared" ref="L31:L32" si="2">J31+K31</f>
        <v>15781</v>
      </c>
      <c r="M31">
        <f>L31/$P$30</f>
        <v>0.18265046296296297</v>
      </c>
      <c r="N31">
        <f t="shared" ref="N31:N32" si="3">M31*1000</f>
        <v>182.65046296296296</v>
      </c>
    </row>
    <row r="32" spans="2:16" x14ac:dyDescent="0.25">
      <c r="J32" t="s">
        <v>56</v>
      </c>
      <c r="K32" t="s">
        <v>55</v>
      </c>
      <c r="L32">
        <f t="shared" si="2"/>
        <v>15794</v>
      </c>
      <c r="M32">
        <f>L32/$P$30</f>
        <v>0.18280092592592592</v>
      </c>
      <c r="N32">
        <f t="shared" si="3"/>
        <v>182.80092592592592</v>
      </c>
    </row>
    <row r="34" spans="10:15" x14ac:dyDescent="0.25">
      <c r="J34">
        <f>J31-J30</f>
        <v>6</v>
      </c>
      <c r="K34">
        <f>K31-K30</f>
        <v>2</v>
      </c>
      <c r="L34">
        <f>J34+K34</f>
        <v>8</v>
      </c>
      <c r="M34">
        <f>L34/P30</f>
        <v>9.2592592592592588E-5</v>
      </c>
      <c r="N34" s="28">
        <f>M34*1000</f>
        <v>9.2592592592592587E-2</v>
      </c>
      <c r="O34" t="s">
        <v>59</v>
      </c>
    </row>
    <row r="35" spans="10:15" x14ac:dyDescent="0.25">
      <c r="J35">
        <f>J32-J31</f>
        <v>9</v>
      </c>
      <c r="K35">
        <f>K32-K31</f>
        <v>4</v>
      </c>
    </row>
  </sheetData>
  <mergeCells count="9">
    <mergeCell ref="A1:C3"/>
    <mergeCell ref="D1:H3"/>
    <mergeCell ref="B25:D25"/>
    <mergeCell ref="M21:N21"/>
    <mergeCell ref="B5:F5"/>
    <mergeCell ref="M17:N17"/>
    <mergeCell ref="M18:N18"/>
    <mergeCell ref="M19:N19"/>
    <mergeCell ref="M20:N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AGUA</vt:lpstr>
      <vt:lpstr>ENERGIA</vt:lpstr>
      <vt:lpstr>GAS</vt:lpstr>
      <vt:lpstr>ACUEDUCTO Y RESERVORIO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Calidad</dc:creator>
  <cp:lastModifiedBy>Auxiliar Ambiental</cp:lastModifiedBy>
  <dcterms:created xsi:type="dcterms:W3CDTF">2018-02-08T16:12:48Z</dcterms:created>
  <dcterms:modified xsi:type="dcterms:W3CDTF">2020-10-02T11:33:50Z</dcterms:modified>
</cp:coreProperties>
</file>